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E:\CONSILIUM\FORMS\"/>
    </mc:Choice>
  </mc:AlternateContent>
  <xr:revisionPtr revIDLastSave="0" documentId="8_{A1FA539A-E18E-433E-8F29-DBD5FDF3B8AC}" xr6:coauthVersionLast="44" xr6:coauthVersionMax="44" xr10:uidLastSave="{00000000-0000-0000-0000-000000000000}"/>
  <workbookProtection workbookPassword="C3EA" lockStructure="1"/>
  <bookViews>
    <workbookView xWindow="-108" yWindow="-108" windowWidth="23256" windowHeight="12576" xr2:uid="{00000000-000D-0000-FFFF-FFFF00000000}"/>
  </bookViews>
  <sheets>
    <sheet name="TRUST VREALYS QUESTIONNAIRE" sheetId="1" r:id="rId1"/>
    <sheet name="Resolusies - akte wysig" sheetId="15" state="hidden" r:id="rId2"/>
    <sheet name="Resolusies - trustee wisseling" sheetId="16" state="hidden" r:id="rId3"/>
    <sheet name="NUWE AFR TRUST" sheetId="12" state="hidden" r:id="rId4"/>
    <sheet name="AFR AKTE V WYSIG" sheetId="13" state="hidden" r:id="rId5"/>
    <sheet name="J401" sheetId="5" state="hidden" r:id="rId6"/>
    <sheet name="J405" sheetId="7" state="hidden" r:id="rId7"/>
    <sheet name="J417(1)" sheetId="8" state="hidden" r:id="rId8"/>
    <sheet name="J417(2)" sheetId="9" state="hidden" r:id="rId9"/>
    <sheet name="J417(3)" sheetId="10" state="hidden" r:id="rId10"/>
    <sheet name="J417(4)" sheetId="11" state="hidden" r:id="rId11"/>
    <sheet name="J450" sheetId="6" state="hidden" r:id="rId12"/>
    <sheet name="Letter of Authority J246" sheetId="4" state="hidden" r:id="rId13"/>
    <sheet name="Acknowledgment Letter" sheetId="14" state="hidden" r:id="rId14"/>
    <sheet name="Letter to the Master" sheetId="3" state="hidden" r:id="rId15"/>
  </sheets>
  <definedNames>
    <definedName name="_xlnm.Print_Area" localSheetId="13">'Acknowledgment Letter'!$B$2:$V$54</definedName>
    <definedName name="_xlnm.Print_Area" localSheetId="5">'J401'!$B$3:$CT$467</definedName>
    <definedName name="_xlnm.Print_Area" localSheetId="6">'J405'!$B$3:$AK$82</definedName>
    <definedName name="_xlnm.Print_Area" localSheetId="7">'J417(1)'!$B$3:$AK$85</definedName>
    <definedName name="_xlnm.Print_Area" localSheetId="8">'J417(2)'!$B$3:$AK$85</definedName>
    <definedName name="_xlnm.Print_Area" localSheetId="9">'J417(3)'!$B$3:$AK$85</definedName>
    <definedName name="_xlnm.Print_Area" localSheetId="10">'J417(4)'!$B$3:$AK$85</definedName>
    <definedName name="_xlnm.Print_Area" localSheetId="11">'J450'!$A$3:$CG$35</definedName>
    <definedName name="_xlnm.Print_Area" localSheetId="12">'Letter of Authority J246'!$B$2:$P$53</definedName>
    <definedName name="_xlnm.Print_Area" localSheetId="14">'Letter to the Master'!$B$1:$J$51,'Letter to the Master'!$L$1:$T$51</definedName>
    <definedName name="_xlnm.Print_Area" localSheetId="3">'NUWE AFR TRUST'!$B$3:$L$51,'NUWE AFR TRUST'!$B$53:$L$95,'NUWE AFR TRUST'!$B$97:$L$139,'NUWE AFR TRUST'!$B$141:$L$181</definedName>
    <definedName name="_xlnm.Print_Area" localSheetId="1">'Resolusies - akte wysig'!$B$2:$K$50,'Resolusies - akte wysig'!$B$52:$K$99,'Resolusies - akte wysig'!$B$101:$K$148,'Resolusies - akte wysig'!$B$150:$K$199,'Resolusies - akte wysig'!$B$201:$K$248</definedName>
    <definedName name="_xlnm.Print_Area" localSheetId="2">'Resolusies - trustee wisseling'!$B$2:$J$52,'Resolusies - trustee wisseling'!$B$54:$J$94,'Resolusies - trustee wisseling'!$B$98:$J$139,'Resolusies - trustee wisseling'!$B$141:$J$180</definedName>
    <definedName name="_xlnm.Print_Area" localSheetId="0">'TRUST VREALYS QUESTIONNAIRE'!$C$9:$Q$62,'TRUST VREALYS QUESTIONNAIRE'!$C$64:$Q$118,'TRUST VREALYS QUESTIONNAIRE'!$T$14:$T$16,'TRUST VREALYS QUESTIONNAIRE'!$T$22,'TRUST VREALYS QUESTIONNAIRE'!$T$24:$T$26,'TRUST VREALYS QUESTIONNAIRE'!$T$30:$T$34,'TRUST VREALYS QUESTIONNAIRE'!$T$38,'TRUST VREALYS QUESTIONNAIRE'!$V$38,'TRUST VREALYS QUESTIONNAIRE'!$X$38,'TRUST VREALYS QUESTIONNAIRE'!$T$40:$T$43,'TRUST VREALYS QUESTIONNAIRE'!$T$51:$T$53,'TRUST VREALYS QUESTIONNAIRE'!$T$69:$T$71,'TRUST VREALYS QUESTIONNAIRE'!$T$73:$T$75,'TRUST VREALYS QUESTIONNAIRE'!$T$81:$T$83,'TRUST VREALYS QUESTIONNAIRE'!$T$85:$T$87,'TRUST VREALYS QUESTIONNAIRE'!$T$92:$T$96,'TRUST VREALYS QUESTIONNAIRE'!$T$98,'TRUST VREALYS QUESTIONNAIRE'!$T$100,'TRUST VREALYS QUESTIONNAIRE'!$T$102:$T$104,'TRUST VREALYS QUESTIONNAIRE'!$T$106:$T$109,'TRUST VREALYS QUESTIONNAIRE'!$T$111:$T$114,'TRUST VREALYS QUESTIONNAIRE'!$T$116,'TRUST VREALYS QUESTIONNAIRE'!$T$118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V20" i="6" l="1"/>
  <c r="CQ28" i="6" l="1"/>
  <c r="CQ27" i="6"/>
  <c r="CQ25" i="6"/>
  <c r="CQ23" i="6"/>
  <c r="CQ22" i="6"/>
  <c r="CQ21" i="6"/>
  <c r="CQ20" i="6"/>
  <c r="CQ18" i="6"/>
  <c r="CQ17" i="6"/>
  <c r="CQ15" i="6"/>
  <c r="CQ13" i="6"/>
  <c r="CQ11" i="6"/>
  <c r="CQ10" i="6"/>
  <c r="CQ9" i="6"/>
  <c r="CQ8" i="6"/>
  <c r="AP20" i="7" l="1"/>
  <c r="CV306" i="5" l="1"/>
  <c r="F30" i="1" l="1"/>
  <c r="CV40" i="5" l="1"/>
  <c r="CV42" i="5"/>
  <c r="C100" i="16" l="1"/>
  <c r="C6" i="16"/>
  <c r="B98" i="16"/>
  <c r="B54" i="16"/>
  <c r="B2" i="16"/>
  <c r="C60" i="16"/>
  <c r="D8" i="16"/>
  <c r="D102" i="16" s="1"/>
  <c r="E145" i="16" s="1"/>
  <c r="C58" i="16"/>
  <c r="C143" i="16" l="1"/>
  <c r="B141" i="16"/>
  <c r="I369" i="5" l="1"/>
  <c r="I367" i="5"/>
  <c r="I365" i="5"/>
  <c r="I363" i="5"/>
  <c r="AB82" i="1"/>
  <c r="AB70" i="1"/>
  <c r="AQ26" i="11" l="1"/>
  <c r="B27" i="11" s="1"/>
  <c r="AQ26" i="10"/>
  <c r="AQ26" i="9"/>
  <c r="B27" i="9" s="1"/>
  <c r="AQ26" i="8"/>
  <c r="AQ9" i="10"/>
  <c r="J20" i="10" s="1"/>
  <c r="J20" i="7"/>
  <c r="N17" i="10" l="1"/>
  <c r="J12" i="7"/>
  <c r="N17" i="7"/>
  <c r="C36" i="15"/>
  <c r="D36" i="15"/>
  <c r="D105" i="15" l="1"/>
  <c r="E154" i="15" s="1"/>
  <c r="E205" i="15" s="1"/>
  <c r="D6" i="15"/>
  <c r="D56" i="15" s="1"/>
  <c r="C103" i="15"/>
  <c r="C152" i="15" s="1"/>
  <c r="C203" i="15" s="1"/>
  <c r="C4" i="15"/>
  <c r="C54" i="15" s="1"/>
  <c r="AQ9" i="11"/>
  <c r="AB31" i="1"/>
  <c r="AE33" i="1" s="1"/>
  <c r="B2" i="15"/>
  <c r="B52" i="15" s="1"/>
  <c r="B101" i="15" s="1"/>
  <c r="B150" i="15" s="1"/>
  <c r="B201" i="15" s="1"/>
  <c r="AE32" i="1" l="1"/>
  <c r="AG32" i="1" s="1"/>
  <c r="AG33" i="1"/>
  <c r="C33" i="14"/>
  <c r="C31" i="14"/>
  <c r="F15" i="14"/>
  <c r="AK32" i="1" l="1"/>
  <c r="AM32" i="1"/>
  <c r="AM33" i="1" s="1"/>
  <c r="D10" i="1"/>
  <c r="I12" i="1"/>
  <c r="H100" i="1"/>
  <c r="M99" i="1"/>
  <c r="M89" i="1"/>
  <c r="M77" i="1"/>
  <c r="M59" i="1"/>
  <c r="M36" i="1"/>
  <c r="M48" i="1"/>
  <c r="I28" i="1"/>
  <c r="F69" i="1"/>
  <c r="F81" i="1"/>
  <c r="U32" i="1"/>
  <c r="F92" i="1"/>
  <c r="AI33" i="1"/>
  <c r="AJ35" i="1" s="1"/>
  <c r="B99" i="12"/>
  <c r="B55" i="12"/>
  <c r="B15" i="12"/>
  <c r="CN33" i="6"/>
  <c r="AL35" i="1" l="1"/>
  <c r="AK35" i="1"/>
  <c r="AI35" i="1"/>
  <c r="V21" i="4"/>
  <c r="X46" i="11"/>
  <c r="X44" i="11"/>
  <c r="X42" i="11"/>
  <c r="D52" i="11"/>
  <c r="C50" i="11"/>
  <c r="B46" i="11"/>
  <c r="B44" i="11"/>
  <c r="B42" i="11"/>
  <c r="B36" i="11"/>
  <c r="AM27" i="11"/>
  <c r="E23" i="11"/>
  <c r="J12" i="11"/>
  <c r="AU12" i="11"/>
  <c r="AW12" i="11" s="1"/>
  <c r="AY12" i="11" s="1"/>
  <c r="BA12" i="11" s="1"/>
  <c r="AS12" i="11"/>
  <c r="X46" i="10"/>
  <c r="X44" i="10"/>
  <c r="X42" i="10"/>
  <c r="D52" i="10"/>
  <c r="C50" i="10"/>
  <c r="B46" i="10"/>
  <c r="B44" i="10"/>
  <c r="B42" i="10"/>
  <c r="B36" i="10"/>
  <c r="AM27" i="10"/>
  <c r="B27" i="10" s="1"/>
  <c r="E23" i="10"/>
  <c r="AM15" i="10"/>
  <c r="E25" i="15" s="1"/>
  <c r="AS12" i="10"/>
  <c r="AU12" i="10" s="1"/>
  <c r="E27" i="15" l="1"/>
  <c r="D83" i="16" s="1"/>
  <c r="D118" i="16" s="1"/>
  <c r="C160" i="16" s="1"/>
  <c r="AS15" i="10"/>
  <c r="H15" i="10" s="1"/>
  <c r="AM35" i="1"/>
  <c r="J12" i="10"/>
  <c r="AM15" i="11"/>
  <c r="E28" i="15" s="1"/>
  <c r="N17" i="11"/>
  <c r="J20" i="11"/>
  <c r="BC12" i="11"/>
  <c r="BE12" i="11" s="1"/>
  <c r="BG12" i="11" s="1"/>
  <c r="BI12" i="11" s="1"/>
  <c r="AW12" i="10"/>
  <c r="AY12" i="10" s="1"/>
  <c r="BA12" i="10" s="1"/>
  <c r="AU15" i="10"/>
  <c r="J15" i="10" s="1"/>
  <c r="AQ15" i="10"/>
  <c r="F15" i="10" s="1"/>
  <c r="X46" i="9"/>
  <c r="X44" i="9"/>
  <c r="X42" i="9"/>
  <c r="D52" i="9"/>
  <c r="C50" i="9"/>
  <c r="B46" i="9"/>
  <c r="B44" i="9"/>
  <c r="B42" i="9"/>
  <c r="B36" i="9"/>
  <c r="AM27" i="9"/>
  <c r="E23" i="9"/>
  <c r="AM15" i="9"/>
  <c r="E22" i="15" s="1"/>
  <c r="J12" i="9"/>
  <c r="AS12" i="9"/>
  <c r="AU12" i="9" s="1"/>
  <c r="X46" i="8"/>
  <c r="X44" i="8"/>
  <c r="X42" i="8"/>
  <c r="D52" i="8"/>
  <c r="C50" i="8"/>
  <c r="B46" i="8"/>
  <c r="B44" i="8"/>
  <c r="B42" i="8"/>
  <c r="B36" i="8"/>
  <c r="AM27" i="8"/>
  <c r="B27" i="8" s="1"/>
  <c r="E23" i="8"/>
  <c r="AM15" i="8"/>
  <c r="E19" i="15" s="1"/>
  <c r="J12" i="8"/>
  <c r="AS12" i="8"/>
  <c r="AU12" i="8" s="1"/>
  <c r="D47" i="7"/>
  <c r="X41" i="7"/>
  <c r="X39" i="7"/>
  <c r="X37" i="7"/>
  <c r="B41" i="7"/>
  <c r="B39" i="7"/>
  <c r="B37" i="7"/>
  <c r="F96" i="1"/>
  <c r="F95" i="1"/>
  <c r="F85" i="1"/>
  <c r="F84" i="1"/>
  <c r="F73" i="1"/>
  <c r="F72" i="1"/>
  <c r="F55" i="1"/>
  <c r="F54" i="1"/>
  <c r="F44" i="1"/>
  <c r="F43" i="1"/>
  <c r="F34" i="1"/>
  <c r="F33" i="1"/>
  <c r="C45" i="7"/>
  <c r="F94" i="1"/>
  <c r="F83" i="1"/>
  <c r="F71" i="1"/>
  <c r="F53" i="1"/>
  <c r="F42" i="1"/>
  <c r="B30" i="7"/>
  <c r="J26" i="7"/>
  <c r="F23" i="7"/>
  <c r="I67" i="1"/>
  <c r="I79" i="1"/>
  <c r="I90" i="1"/>
  <c r="A5" i="7"/>
  <c r="A5" i="8" s="1"/>
  <c r="A5" i="9" s="1"/>
  <c r="A5" i="10" s="1"/>
  <c r="A5" i="11" s="1"/>
  <c r="AS12" i="7"/>
  <c r="AU12" i="7" s="1"/>
  <c r="AY15" i="10" l="1"/>
  <c r="N15" i="10" s="1"/>
  <c r="AW15" i="10"/>
  <c r="L15" i="10" s="1"/>
  <c r="D87" i="15"/>
  <c r="D131" i="15" s="1"/>
  <c r="D170" i="15" s="1"/>
  <c r="C220" i="15" s="1"/>
  <c r="E24" i="15"/>
  <c r="D80" i="16" s="1"/>
  <c r="D117" i="16" s="1"/>
  <c r="C157" i="16" s="1"/>
  <c r="E21" i="15"/>
  <c r="D77" i="16" s="1"/>
  <c r="D116" i="16" s="1"/>
  <c r="C154" i="16" s="1"/>
  <c r="E18" i="15"/>
  <c r="G27" i="16"/>
  <c r="B10" i="16"/>
  <c r="AS15" i="11"/>
  <c r="H15" i="11" s="1"/>
  <c r="AQ15" i="8"/>
  <c r="F15" i="8" s="1"/>
  <c r="BC15" i="11"/>
  <c r="R15" i="11" s="1"/>
  <c r="AU15" i="11"/>
  <c r="J15" i="11" s="1"/>
  <c r="AY15" i="11"/>
  <c r="N15" i="11" s="1"/>
  <c r="AQ15" i="11"/>
  <c r="F15" i="11" s="1"/>
  <c r="BA15" i="11"/>
  <c r="P15" i="11" s="1"/>
  <c r="BE15" i="11"/>
  <c r="T15" i="11" s="1"/>
  <c r="BG15" i="11"/>
  <c r="V15" i="11" s="1"/>
  <c r="AW15" i="11"/>
  <c r="L15" i="11" s="1"/>
  <c r="BK12" i="11"/>
  <c r="BI15" i="11"/>
  <c r="X15" i="11" s="1"/>
  <c r="BC12" i="10"/>
  <c r="BA15" i="10"/>
  <c r="P15" i="10" s="1"/>
  <c r="AW12" i="9"/>
  <c r="AY12" i="9" s="1"/>
  <c r="BA12" i="9" s="1"/>
  <c r="BC12" i="9" s="1"/>
  <c r="AU15" i="9"/>
  <c r="J15" i="9" s="1"/>
  <c r="AW15" i="9"/>
  <c r="L15" i="9" s="1"/>
  <c r="AS15" i="9"/>
  <c r="H15" i="9" s="1"/>
  <c r="AQ15" i="9"/>
  <c r="F15" i="9" s="1"/>
  <c r="AS15" i="8"/>
  <c r="H15" i="8" s="1"/>
  <c r="AU15" i="8"/>
  <c r="J15" i="8" s="1"/>
  <c r="AW12" i="8"/>
  <c r="AY12" i="8" s="1"/>
  <c r="AW15" i="8"/>
  <c r="L15" i="8" s="1"/>
  <c r="AM15" i="7"/>
  <c r="AU15" i="7" s="1"/>
  <c r="J15" i="7" s="1"/>
  <c r="AW12" i="7"/>
  <c r="AY12" i="7" s="1"/>
  <c r="BA12" i="7" s="1"/>
  <c r="BC12" i="7" s="1"/>
  <c r="AY15" i="9" l="1"/>
  <c r="N15" i="9" s="1"/>
  <c r="BA15" i="9"/>
  <c r="P15" i="9" s="1"/>
  <c r="D84" i="15"/>
  <c r="D128" i="15" s="1"/>
  <c r="D169" i="15" s="1"/>
  <c r="C217" i="15" s="1"/>
  <c r="D81" i="15"/>
  <c r="D125" i="15" s="1"/>
  <c r="D168" i="15" s="1"/>
  <c r="C214" i="15" s="1"/>
  <c r="D78" i="15"/>
  <c r="D122" i="15" s="1"/>
  <c r="D167" i="15" s="1"/>
  <c r="D74" i="16"/>
  <c r="D115" i="16" s="1"/>
  <c r="AS15" i="7"/>
  <c r="H15" i="7" s="1"/>
  <c r="BM12" i="11"/>
  <c r="BK15" i="11"/>
  <c r="Z15" i="11" s="1"/>
  <c r="BE12" i="10"/>
  <c r="BC15" i="10"/>
  <c r="R15" i="10" s="1"/>
  <c r="BE12" i="9"/>
  <c r="BC15" i="9"/>
  <c r="R15" i="9" s="1"/>
  <c r="BA12" i="8"/>
  <c r="AY15" i="8"/>
  <c r="N15" i="8" s="1"/>
  <c r="AQ15" i="7"/>
  <c r="F15" i="7" s="1"/>
  <c r="BE12" i="7"/>
  <c r="BC15" i="7"/>
  <c r="R15" i="7" s="1"/>
  <c r="BA15" i="7"/>
  <c r="P15" i="7" s="1"/>
  <c r="AY15" i="7"/>
  <c r="N15" i="7" s="1"/>
  <c r="AW15" i="7"/>
  <c r="L15" i="7" s="1"/>
  <c r="C151" i="16" l="1"/>
  <c r="E138" i="16"/>
  <c r="C211" i="15"/>
  <c r="E198" i="15"/>
  <c r="BO12" i="11"/>
  <c r="BO15" i="11" s="1"/>
  <c r="AD15" i="11" s="1"/>
  <c r="BM15" i="11"/>
  <c r="AB15" i="11" s="1"/>
  <c r="BG12" i="10"/>
  <c r="BE15" i="10"/>
  <c r="T15" i="10" s="1"/>
  <c r="BG12" i="9"/>
  <c r="BE15" i="9"/>
  <c r="T15" i="9" s="1"/>
  <c r="BC12" i="8"/>
  <c r="BA15" i="8"/>
  <c r="P15" i="8" s="1"/>
  <c r="BG12" i="7"/>
  <c r="BE15" i="7"/>
  <c r="T15" i="7" s="1"/>
  <c r="BI12" i="10" l="1"/>
  <c r="BG15" i="10"/>
  <c r="V15" i="10" s="1"/>
  <c r="BI12" i="9"/>
  <c r="BG15" i="9"/>
  <c r="V15" i="9" s="1"/>
  <c r="BC15" i="8"/>
  <c r="R15" i="8" s="1"/>
  <c r="BE12" i="8"/>
  <c r="BI12" i="7"/>
  <c r="BG15" i="7"/>
  <c r="V15" i="7" s="1"/>
  <c r="BK12" i="10" l="1"/>
  <c r="BI15" i="10"/>
  <c r="X15" i="10" s="1"/>
  <c r="BK12" i="9"/>
  <c r="BI15" i="9"/>
  <c r="X15" i="9" s="1"/>
  <c r="BG12" i="8"/>
  <c r="BE15" i="8"/>
  <c r="T15" i="8" s="1"/>
  <c r="BK12" i="7"/>
  <c r="BI15" i="7"/>
  <c r="X15" i="7" s="1"/>
  <c r="BM12" i="10" l="1"/>
  <c r="BK15" i="10"/>
  <c r="Z15" i="10" s="1"/>
  <c r="BM12" i="9"/>
  <c r="BK15" i="9"/>
  <c r="Z15" i="9" s="1"/>
  <c r="BI12" i="8"/>
  <c r="BG15" i="8"/>
  <c r="V15" i="8" s="1"/>
  <c r="BM12" i="7"/>
  <c r="BK15" i="7"/>
  <c r="Z15" i="7" s="1"/>
  <c r="BO12" i="10" l="1"/>
  <c r="BO15" i="10" s="1"/>
  <c r="AD15" i="10" s="1"/>
  <c r="BM15" i="10"/>
  <c r="AB15" i="10" s="1"/>
  <c r="BO12" i="9"/>
  <c r="BO15" i="9" s="1"/>
  <c r="AD15" i="9" s="1"/>
  <c r="BM15" i="9"/>
  <c r="AB15" i="9" s="1"/>
  <c r="BK12" i="8"/>
  <c r="BI15" i="8"/>
  <c r="X15" i="8" s="1"/>
  <c r="BO12" i="7"/>
  <c r="BO15" i="7" s="1"/>
  <c r="AD15" i="7" s="1"/>
  <c r="BM15" i="7"/>
  <c r="AB15" i="7" s="1"/>
  <c r="BK15" i="8" l="1"/>
  <c r="Z15" i="8" s="1"/>
  <c r="BM12" i="8"/>
  <c r="BO12" i="8" l="1"/>
  <c r="BO15" i="8" s="1"/>
  <c r="AD15" i="8" s="1"/>
  <c r="BM15" i="8"/>
  <c r="AB15" i="8" s="1"/>
  <c r="U116" i="1" l="1"/>
  <c r="U114" i="1"/>
  <c r="U113" i="1"/>
  <c r="U111" i="1"/>
  <c r="U108" i="1"/>
  <c r="U109" i="1"/>
  <c r="U104" i="1"/>
  <c r="U103" i="1"/>
  <c r="U107" i="1"/>
  <c r="CP17" i="6" s="1"/>
  <c r="U106" i="1"/>
  <c r="CP15" i="6" s="1"/>
  <c r="U102" i="1"/>
  <c r="CL8" i="6"/>
  <c r="CL9" i="6" s="1"/>
  <c r="CM9" i="6"/>
  <c r="CM10" i="6" s="1"/>
  <c r="CM11" i="6" s="1"/>
  <c r="CM12" i="6" s="1"/>
  <c r="CM13" i="6" s="1"/>
  <c r="CM14" i="6" s="1"/>
  <c r="CM15" i="6" s="1"/>
  <c r="CM16" i="6" s="1"/>
  <c r="CM17" i="6" s="1"/>
  <c r="CM18" i="6" s="1"/>
  <c r="CM19" i="6" s="1"/>
  <c r="CM20" i="6" s="1"/>
  <c r="CM21" i="6" s="1"/>
  <c r="CM22" i="6" s="1"/>
  <c r="CM23" i="6" s="1"/>
  <c r="CM24" i="6" s="1"/>
  <c r="CM25" i="6" s="1"/>
  <c r="CM26" i="6" s="1"/>
  <c r="CM27" i="6" s="1"/>
  <c r="CM28" i="6" s="1"/>
  <c r="CM29" i="6" s="1"/>
  <c r="CM30" i="6" s="1"/>
  <c r="CM31" i="6" s="1"/>
  <c r="CM32" i="6" s="1"/>
  <c r="CM33" i="6" s="1"/>
  <c r="CS15" i="6" l="1"/>
  <c r="CS17" i="6"/>
  <c r="CN8" i="6"/>
  <c r="CL10" i="6"/>
  <c r="CK9" i="6"/>
  <c r="CP27" i="6"/>
  <c r="CP25" i="6"/>
  <c r="CP23" i="6"/>
  <c r="CP21" i="6"/>
  <c r="CP20" i="6"/>
  <c r="CP18" i="6"/>
  <c r="CP13" i="6"/>
  <c r="CP11" i="6"/>
  <c r="CP10" i="6"/>
  <c r="CJ6" i="6"/>
  <c r="CH1" i="6"/>
  <c r="CA1" i="6"/>
  <c r="CC1" i="6" s="1"/>
  <c r="BX1" i="6"/>
  <c r="BC1" i="6"/>
  <c r="BE1" i="6" s="1"/>
  <c r="BG1" i="6" s="1"/>
  <c r="BI1" i="6" s="1"/>
  <c r="BK1" i="6" s="1"/>
  <c r="BM1" i="6" s="1"/>
  <c r="BO1" i="6" s="1"/>
  <c r="BQ1" i="6" s="1"/>
  <c r="BS1" i="6" s="1"/>
  <c r="BA1" i="6"/>
  <c r="AN1" i="6"/>
  <c r="AP1" i="6" s="1"/>
  <c r="AR1" i="6" s="1"/>
  <c r="AB1" i="6"/>
  <c r="AD1" i="6" s="1"/>
  <c r="AF1" i="6" s="1"/>
  <c r="AH1" i="6" s="1"/>
  <c r="AJ1" i="6" s="1"/>
  <c r="H1" i="6"/>
  <c r="J1" i="6" s="1"/>
  <c r="L1" i="6" s="1"/>
  <c r="N1" i="6" s="1"/>
  <c r="P1" i="6" s="1"/>
  <c r="R1" i="6" s="1"/>
  <c r="T1" i="6" s="1"/>
  <c r="V1" i="6" s="1"/>
  <c r="X1" i="6" s="1"/>
  <c r="Z1" i="6" s="1"/>
  <c r="E1" i="6"/>
  <c r="CV427" i="5"/>
  <c r="O429" i="5" s="1"/>
  <c r="CV425" i="5"/>
  <c r="CZ425" i="5" s="1"/>
  <c r="BM429" i="5" s="1"/>
  <c r="GM417" i="5"/>
  <c r="GY417" i="5" s="1"/>
  <c r="KC411" i="5"/>
  <c r="KV409" i="5"/>
  <c r="KC409" i="5"/>
  <c r="IR411" i="5"/>
  <c r="IR409" i="5"/>
  <c r="JJ409" i="5"/>
  <c r="U96" i="1"/>
  <c r="U95" i="1"/>
  <c r="U94" i="1"/>
  <c r="HY409" i="5"/>
  <c r="HG409" i="5"/>
  <c r="CV409" i="5" s="1"/>
  <c r="U87" i="1"/>
  <c r="U86" i="1"/>
  <c r="U85" i="1"/>
  <c r="T84" i="1"/>
  <c r="U75" i="1"/>
  <c r="U74" i="1"/>
  <c r="U73" i="1"/>
  <c r="T72" i="1"/>
  <c r="EJ365" i="5"/>
  <c r="AQ365" i="5" s="1"/>
  <c r="CY365" i="5"/>
  <c r="S365" i="5" s="1"/>
  <c r="CS9" i="6" s="1"/>
  <c r="V17" i="4"/>
  <c r="V15" i="4"/>
  <c r="FB363" i="5"/>
  <c r="EJ363" i="5"/>
  <c r="AQ363" i="5" s="1"/>
  <c r="T54" i="1"/>
  <c r="T44" i="1"/>
  <c r="U43" i="1"/>
  <c r="CY363" i="5"/>
  <c r="DD363" i="1"/>
  <c r="CU363" i="5"/>
  <c r="CV363" i="5" s="1"/>
  <c r="CV365" i="5" s="1"/>
  <c r="CU365" i="5" s="1"/>
  <c r="U34" i="1"/>
  <c r="U33" i="1"/>
  <c r="GM300" i="5"/>
  <c r="GY300" i="5" s="1"/>
  <c r="DQ363" i="5"/>
  <c r="S363" i="5" s="1"/>
  <c r="AA275" i="5"/>
  <c r="D275" i="5"/>
  <c r="BS266" i="5"/>
  <c r="BY266" i="5" s="1"/>
  <c r="Y266" i="5"/>
  <c r="AG266" i="5" s="1"/>
  <c r="CV220" i="5"/>
  <c r="CV218" i="5"/>
  <c r="CV214" i="5"/>
  <c r="CK157" i="5"/>
  <c r="BM157" i="5" s="1"/>
  <c r="CK153" i="5"/>
  <c r="CK155" i="5" s="1"/>
  <c r="AE131" i="5"/>
  <c r="CC133" i="5"/>
  <c r="CI133" i="5" s="1"/>
  <c r="AM131" i="5"/>
  <c r="U16" i="1"/>
  <c r="U15" i="1"/>
  <c r="U14" i="1"/>
  <c r="AC30" i="1"/>
  <c r="AF30" i="1" s="1"/>
  <c r="CV94" i="5" s="1"/>
  <c r="CV230" i="5" s="1"/>
  <c r="CV82" i="5"/>
  <c r="CV78" i="5"/>
  <c r="CZ78" i="5" s="1"/>
  <c r="O78" i="5" s="1"/>
  <c r="CV44" i="5"/>
  <c r="CZ40" i="5"/>
  <c r="U40" i="5" s="1"/>
  <c r="DA40" i="1"/>
  <c r="W38" i="1"/>
  <c r="CV36" i="5"/>
  <c r="CV31" i="5"/>
  <c r="CV27" i="5"/>
  <c r="CV459" i="5"/>
  <c r="CW459" i="5" s="1"/>
  <c r="Q416" i="5"/>
  <c r="S416" i="5" s="1"/>
  <c r="U416" i="5" s="1"/>
  <c r="W416" i="5" s="1"/>
  <c r="Y416" i="5" s="1"/>
  <c r="AA416" i="5" s="1"/>
  <c r="AC416" i="5" s="1"/>
  <c r="AE416" i="5" s="1"/>
  <c r="AG416" i="5" s="1"/>
  <c r="AI416" i="5" s="1"/>
  <c r="AK416" i="5" s="1"/>
  <c r="AM416" i="5" s="1"/>
  <c r="AO416" i="5" s="1"/>
  <c r="AQ416" i="5" s="1"/>
  <c r="AS416" i="5" s="1"/>
  <c r="AU416" i="5" s="1"/>
  <c r="AW416" i="5" s="1"/>
  <c r="AY416" i="5" s="1"/>
  <c r="BA416" i="5" s="1"/>
  <c r="BC416" i="5" s="1"/>
  <c r="BE416" i="5" s="1"/>
  <c r="BG416" i="5" s="1"/>
  <c r="BI416" i="5" s="1"/>
  <c r="BK416" i="5" s="1"/>
  <c r="BM416" i="5" s="1"/>
  <c r="BO416" i="5" s="1"/>
  <c r="BQ416" i="5" s="1"/>
  <c r="BS416" i="5" s="1"/>
  <c r="BU416" i="5" s="1"/>
  <c r="BW416" i="5" s="1"/>
  <c r="BY416" i="5" s="1"/>
  <c r="CA416" i="5" s="1"/>
  <c r="CC416" i="5" s="1"/>
  <c r="CJ416" i="5" s="1"/>
  <c r="CM416" i="5" s="1"/>
  <c r="CO416" i="5" s="1"/>
  <c r="Q408" i="5"/>
  <c r="S408" i="5" s="1"/>
  <c r="U408" i="5" s="1"/>
  <c r="W408" i="5" s="1"/>
  <c r="Y408" i="5" s="1"/>
  <c r="AA408" i="5" s="1"/>
  <c r="AC408" i="5" s="1"/>
  <c r="AE408" i="5" s="1"/>
  <c r="AG408" i="5" s="1"/>
  <c r="AI408" i="5" s="1"/>
  <c r="AK408" i="5" s="1"/>
  <c r="AM408" i="5" s="1"/>
  <c r="AO408" i="5" s="1"/>
  <c r="AQ408" i="5" s="1"/>
  <c r="AS408" i="5" s="1"/>
  <c r="AU408" i="5" s="1"/>
  <c r="AW408" i="5" s="1"/>
  <c r="AY408" i="5" s="1"/>
  <c r="BA408" i="5" s="1"/>
  <c r="BC408" i="5" s="1"/>
  <c r="BE408" i="5" s="1"/>
  <c r="BG408" i="5" s="1"/>
  <c r="BI408" i="5" s="1"/>
  <c r="BK408" i="5" s="1"/>
  <c r="BM408" i="5" s="1"/>
  <c r="BO408" i="5" s="1"/>
  <c r="BQ408" i="5" s="1"/>
  <c r="BS408" i="5" s="1"/>
  <c r="BU408" i="5" s="1"/>
  <c r="BW408" i="5" s="1"/>
  <c r="BY408" i="5" s="1"/>
  <c r="CA408" i="5" s="1"/>
  <c r="CC408" i="5" s="1"/>
  <c r="CJ408" i="5" s="1"/>
  <c r="CM408" i="5" s="1"/>
  <c r="CO408" i="5" s="1"/>
  <c r="CX397" i="5"/>
  <c r="CW365" i="5"/>
  <c r="CW367" i="5" s="1"/>
  <c r="CW369" i="5" s="1"/>
  <c r="CW371" i="5" s="1"/>
  <c r="CW373" i="5" s="1"/>
  <c r="CW375" i="5" s="1"/>
  <c r="CW377" i="5" s="1"/>
  <c r="CW379" i="5" s="1"/>
  <c r="CW381" i="5" s="1"/>
  <c r="CW383" i="5" s="1"/>
  <c r="CW385" i="5" s="1"/>
  <c r="CW387" i="5" s="1"/>
  <c r="CW389" i="5" s="1"/>
  <c r="CW391" i="5" s="1"/>
  <c r="CW393" i="5" s="1"/>
  <c r="CW395" i="5" s="1"/>
  <c r="CW397" i="5" s="1"/>
  <c r="Q343" i="5"/>
  <c r="S343" i="5" s="1"/>
  <c r="U343" i="5" s="1"/>
  <c r="W343" i="5" s="1"/>
  <c r="Y343" i="5" s="1"/>
  <c r="AA343" i="5" s="1"/>
  <c r="AC343" i="5" s="1"/>
  <c r="AE343" i="5" s="1"/>
  <c r="AG343" i="5" s="1"/>
  <c r="AI343" i="5" s="1"/>
  <c r="AK343" i="5" s="1"/>
  <c r="AM343" i="5" s="1"/>
  <c r="AO343" i="5" s="1"/>
  <c r="AQ343" i="5" s="1"/>
  <c r="AS343" i="5" s="1"/>
  <c r="AU343" i="5" s="1"/>
  <c r="AW343" i="5" s="1"/>
  <c r="AY343" i="5" s="1"/>
  <c r="BA343" i="5" s="1"/>
  <c r="BC343" i="5" s="1"/>
  <c r="BE343" i="5" s="1"/>
  <c r="BG343" i="5" s="1"/>
  <c r="BI343" i="5" s="1"/>
  <c r="BK343" i="5" s="1"/>
  <c r="BM343" i="5" s="1"/>
  <c r="BO343" i="5" s="1"/>
  <c r="BQ343" i="5" s="1"/>
  <c r="BS343" i="5" s="1"/>
  <c r="BU343" i="5" s="1"/>
  <c r="BW343" i="5" s="1"/>
  <c r="BY343" i="5" s="1"/>
  <c r="CA343" i="5" s="1"/>
  <c r="CC343" i="5" s="1"/>
  <c r="CJ343" i="5" s="1"/>
  <c r="CM343" i="5" s="1"/>
  <c r="CO343" i="5" s="1"/>
  <c r="S335" i="5"/>
  <c r="U335" i="5" s="1"/>
  <c r="W335" i="5" s="1"/>
  <c r="Y335" i="5" s="1"/>
  <c r="AA335" i="5" s="1"/>
  <c r="AC335" i="5" s="1"/>
  <c r="AE335" i="5" s="1"/>
  <c r="AG335" i="5" s="1"/>
  <c r="AI335" i="5" s="1"/>
  <c r="AK335" i="5" s="1"/>
  <c r="AM335" i="5" s="1"/>
  <c r="AO335" i="5" s="1"/>
  <c r="AQ335" i="5" s="1"/>
  <c r="AS335" i="5" s="1"/>
  <c r="AU335" i="5" s="1"/>
  <c r="AW335" i="5" s="1"/>
  <c r="AY335" i="5" s="1"/>
  <c r="BA335" i="5" s="1"/>
  <c r="BC335" i="5" s="1"/>
  <c r="BE335" i="5" s="1"/>
  <c r="BG335" i="5" s="1"/>
  <c r="BI335" i="5" s="1"/>
  <c r="BK335" i="5" s="1"/>
  <c r="BM335" i="5" s="1"/>
  <c r="BO335" i="5" s="1"/>
  <c r="BQ335" i="5" s="1"/>
  <c r="BS335" i="5" s="1"/>
  <c r="BU335" i="5" s="1"/>
  <c r="BW335" i="5" s="1"/>
  <c r="BY335" i="5" s="1"/>
  <c r="CA335" i="5" s="1"/>
  <c r="CC335" i="5" s="1"/>
  <c r="CJ335" i="5" s="1"/>
  <c r="CM335" i="5" s="1"/>
  <c r="CO335" i="5" s="1"/>
  <c r="Q335" i="5"/>
  <c r="Q321" i="5"/>
  <c r="S321" i="5" s="1"/>
  <c r="U321" i="5" s="1"/>
  <c r="W321" i="5" s="1"/>
  <c r="Y321" i="5" s="1"/>
  <c r="AA321" i="5" s="1"/>
  <c r="AC321" i="5" s="1"/>
  <c r="AE321" i="5" s="1"/>
  <c r="AG321" i="5" s="1"/>
  <c r="AI321" i="5" s="1"/>
  <c r="AK321" i="5" s="1"/>
  <c r="AM321" i="5" s="1"/>
  <c r="AO321" i="5" s="1"/>
  <c r="AQ321" i="5" s="1"/>
  <c r="AS321" i="5" s="1"/>
  <c r="AU321" i="5" s="1"/>
  <c r="AW321" i="5" s="1"/>
  <c r="AY321" i="5" s="1"/>
  <c r="BA321" i="5" s="1"/>
  <c r="BC321" i="5" s="1"/>
  <c r="BE321" i="5" s="1"/>
  <c r="BG321" i="5" s="1"/>
  <c r="BI321" i="5" s="1"/>
  <c r="BK321" i="5" s="1"/>
  <c r="BM321" i="5" s="1"/>
  <c r="BO321" i="5" s="1"/>
  <c r="BQ321" i="5" s="1"/>
  <c r="BS321" i="5" s="1"/>
  <c r="BU321" i="5" s="1"/>
  <c r="BW321" i="5" s="1"/>
  <c r="BY321" i="5" s="1"/>
  <c r="CA321" i="5" s="1"/>
  <c r="CC321" i="5" s="1"/>
  <c r="CJ321" i="5" s="1"/>
  <c r="CM321" i="5" s="1"/>
  <c r="CO321" i="5" s="1"/>
  <c r="Q313" i="5"/>
  <c r="S313" i="5" s="1"/>
  <c r="U313" i="5" s="1"/>
  <c r="W313" i="5" s="1"/>
  <c r="Y313" i="5" s="1"/>
  <c r="AA313" i="5" s="1"/>
  <c r="AC313" i="5" s="1"/>
  <c r="AE313" i="5" s="1"/>
  <c r="AG313" i="5" s="1"/>
  <c r="AI313" i="5" s="1"/>
  <c r="AK313" i="5" s="1"/>
  <c r="AM313" i="5" s="1"/>
  <c r="AO313" i="5" s="1"/>
  <c r="AQ313" i="5" s="1"/>
  <c r="AS313" i="5" s="1"/>
  <c r="AU313" i="5" s="1"/>
  <c r="AW313" i="5" s="1"/>
  <c r="AY313" i="5" s="1"/>
  <c r="BA313" i="5" s="1"/>
  <c r="BC313" i="5" s="1"/>
  <c r="BE313" i="5" s="1"/>
  <c r="BG313" i="5" s="1"/>
  <c r="BI313" i="5" s="1"/>
  <c r="BK313" i="5" s="1"/>
  <c r="BM313" i="5" s="1"/>
  <c r="BO313" i="5" s="1"/>
  <c r="BQ313" i="5" s="1"/>
  <c r="BS313" i="5" s="1"/>
  <c r="BU313" i="5" s="1"/>
  <c r="BW313" i="5" s="1"/>
  <c r="BY313" i="5" s="1"/>
  <c r="CA313" i="5" s="1"/>
  <c r="CC313" i="5" s="1"/>
  <c r="CJ313" i="5" s="1"/>
  <c r="CM313" i="5" s="1"/>
  <c r="CO313" i="5" s="1"/>
  <c r="BS308" i="5"/>
  <c r="Q299" i="5"/>
  <c r="S299" i="5" s="1"/>
  <c r="U299" i="5" s="1"/>
  <c r="W299" i="5" s="1"/>
  <c r="Y299" i="5" s="1"/>
  <c r="AA299" i="5" s="1"/>
  <c r="AC299" i="5" s="1"/>
  <c r="AE299" i="5" s="1"/>
  <c r="AG299" i="5" s="1"/>
  <c r="AI299" i="5" s="1"/>
  <c r="AK299" i="5" s="1"/>
  <c r="AM299" i="5" s="1"/>
  <c r="AO299" i="5" s="1"/>
  <c r="AQ299" i="5" s="1"/>
  <c r="AS299" i="5" s="1"/>
  <c r="AU299" i="5" s="1"/>
  <c r="AW299" i="5" s="1"/>
  <c r="AY299" i="5" s="1"/>
  <c r="BA299" i="5" s="1"/>
  <c r="BC299" i="5" s="1"/>
  <c r="BE299" i="5" s="1"/>
  <c r="BG299" i="5" s="1"/>
  <c r="BI299" i="5" s="1"/>
  <c r="BK299" i="5" s="1"/>
  <c r="BM299" i="5" s="1"/>
  <c r="BO299" i="5" s="1"/>
  <c r="BQ299" i="5" s="1"/>
  <c r="BS299" i="5" s="1"/>
  <c r="BU299" i="5" s="1"/>
  <c r="BW299" i="5" s="1"/>
  <c r="BY299" i="5" s="1"/>
  <c r="CA299" i="5" s="1"/>
  <c r="CC299" i="5" s="1"/>
  <c r="CJ299" i="5" s="1"/>
  <c r="CM299" i="5" s="1"/>
  <c r="CO299" i="5" s="1"/>
  <c r="Q289" i="5"/>
  <c r="S289" i="5" s="1"/>
  <c r="U289" i="5" s="1"/>
  <c r="W289" i="5" s="1"/>
  <c r="Y289" i="5" s="1"/>
  <c r="AA289" i="5" s="1"/>
  <c r="AC289" i="5" s="1"/>
  <c r="AE289" i="5" s="1"/>
  <c r="AG289" i="5" s="1"/>
  <c r="AI289" i="5" s="1"/>
  <c r="AK289" i="5" s="1"/>
  <c r="AM289" i="5" s="1"/>
  <c r="AO289" i="5" s="1"/>
  <c r="AQ289" i="5" s="1"/>
  <c r="AS289" i="5" s="1"/>
  <c r="AU289" i="5" s="1"/>
  <c r="AW289" i="5" s="1"/>
  <c r="AY289" i="5" s="1"/>
  <c r="BA289" i="5" s="1"/>
  <c r="BC289" i="5" s="1"/>
  <c r="BE289" i="5" s="1"/>
  <c r="BG289" i="5" s="1"/>
  <c r="BI289" i="5" s="1"/>
  <c r="BK289" i="5" s="1"/>
  <c r="BM289" i="5" s="1"/>
  <c r="BO289" i="5" s="1"/>
  <c r="BQ289" i="5" s="1"/>
  <c r="BS289" i="5" s="1"/>
  <c r="BU289" i="5" s="1"/>
  <c r="BW289" i="5" s="1"/>
  <c r="BY289" i="5" s="1"/>
  <c r="CA289" i="5" s="1"/>
  <c r="CC289" i="5" s="1"/>
  <c r="CJ289" i="5" s="1"/>
  <c r="CM289" i="5" s="1"/>
  <c r="CO289" i="5" s="1"/>
  <c r="Q272" i="5"/>
  <c r="S272" i="5" s="1"/>
  <c r="U272" i="5" s="1"/>
  <c r="W272" i="5" s="1"/>
  <c r="Y272" i="5" s="1"/>
  <c r="AA272" i="5" s="1"/>
  <c r="AC272" i="5" s="1"/>
  <c r="AE272" i="5" s="1"/>
  <c r="AG272" i="5" s="1"/>
  <c r="AI272" i="5" s="1"/>
  <c r="AK272" i="5" s="1"/>
  <c r="AM272" i="5" s="1"/>
  <c r="AO272" i="5" s="1"/>
  <c r="AQ272" i="5" s="1"/>
  <c r="AS272" i="5" s="1"/>
  <c r="AU272" i="5" s="1"/>
  <c r="AW272" i="5" s="1"/>
  <c r="AY272" i="5" s="1"/>
  <c r="BA272" i="5" s="1"/>
  <c r="BC272" i="5" s="1"/>
  <c r="BE272" i="5" s="1"/>
  <c r="BG272" i="5" s="1"/>
  <c r="BI272" i="5" s="1"/>
  <c r="BK272" i="5" s="1"/>
  <c r="BM272" i="5" s="1"/>
  <c r="BO272" i="5" s="1"/>
  <c r="BQ272" i="5" s="1"/>
  <c r="BS272" i="5" s="1"/>
  <c r="BU272" i="5" s="1"/>
  <c r="BW272" i="5" s="1"/>
  <c r="BY272" i="5" s="1"/>
  <c r="CA272" i="5" s="1"/>
  <c r="CC272" i="5" s="1"/>
  <c r="CJ272" i="5" s="1"/>
  <c r="CM272" i="5" s="1"/>
  <c r="CO272" i="5" s="1"/>
  <c r="Q265" i="5"/>
  <c r="S265" i="5" s="1"/>
  <c r="U265" i="5" s="1"/>
  <c r="W265" i="5" s="1"/>
  <c r="Y265" i="5" s="1"/>
  <c r="AA265" i="5" s="1"/>
  <c r="AC265" i="5" s="1"/>
  <c r="AE265" i="5" s="1"/>
  <c r="AG265" i="5" s="1"/>
  <c r="AI265" i="5" s="1"/>
  <c r="AK265" i="5" s="1"/>
  <c r="AM265" i="5" s="1"/>
  <c r="AO265" i="5" s="1"/>
  <c r="AQ265" i="5" s="1"/>
  <c r="AS265" i="5" s="1"/>
  <c r="AU265" i="5" s="1"/>
  <c r="AW265" i="5" s="1"/>
  <c r="AY265" i="5" s="1"/>
  <c r="BA265" i="5" s="1"/>
  <c r="BC265" i="5" s="1"/>
  <c r="BE265" i="5" s="1"/>
  <c r="BG265" i="5" s="1"/>
  <c r="BI265" i="5" s="1"/>
  <c r="BK265" i="5" s="1"/>
  <c r="BM265" i="5" s="1"/>
  <c r="BO265" i="5" s="1"/>
  <c r="BQ265" i="5" s="1"/>
  <c r="BS265" i="5" s="1"/>
  <c r="BU265" i="5" s="1"/>
  <c r="BW265" i="5" s="1"/>
  <c r="BY265" i="5" s="1"/>
  <c r="CA265" i="5" s="1"/>
  <c r="CC265" i="5" s="1"/>
  <c r="CJ265" i="5" s="1"/>
  <c r="CM265" i="5" s="1"/>
  <c r="CO265" i="5" s="1"/>
  <c r="Q255" i="5"/>
  <c r="S255" i="5" s="1"/>
  <c r="U255" i="5" s="1"/>
  <c r="W255" i="5" s="1"/>
  <c r="Y255" i="5" s="1"/>
  <c r="AA255" i="5" s="1"/>
  <c r="AC255" i="5" s="1"/>
  <c r="AE255" i="5" s="1"/>
  <c r="AG255" i="5" s="1"/>
  <c r="AI255" i="5" s="1"/>
  <c r="AK255" i="5" s="1"/>
  <c r="AM255" i="5" s="1"/>
  <c r="AO255" i="5" s="1"/>
  <c r="AQ255" i="5" s="1"/>
  <c r="AS255" i="5" s="1"/>
  <c r="AU255" i="5" s="1"/>
  <c r="AW255" i="5" s="1"/>
  <c r="AY255" i="5" s="1"/>
  <c r="BA255" i="5" s="1"/>
  <c r="BC255" i="5" s="1"/>
  <c r="BE255" i="5" s="1"/>
  <c r="BG255" i="5" s="1"/>
  <c r="BI255" i="5" s="1"/>
  <c r="BK255" i="5" s="1"/>
  <c r="BM255" i="5" s="1"/>
  <c r="BO255" i="5" s="1"/>
  <c r="BQ255" i="5" s="1"/>
  <c r="BS255" i="5" s="1"/>
  <c r="BU255" i="5" s="1"/>
  <c r="BW255" i="5" s="1"/>
  <c r="BY255" i="5" s="1"/>
  <c r="CA255" i="5" s="1"/>
  <c r="CC255" i="5" s="1"/>
  <c r="CJ255" i="5" s="1"/>
  <c r="CM255" i="5" s="1"/>
  <c r="CO255" i="5" s="1"/>
  <c r="Q247" i="5"/>
  <c r="S247" i="5" s="1"/>
  <c r="U247" i="5" s="1"/>
  <c r="W247" i="5" s="1"/>
  <c r="Y247" i="5" s="1"/>
  <c r="AA247" i="5" s="1"/>
  <c r="AC247" i="5" s="1"/>
  <c r="AE247" i="5" s="1"/>
  <c r="AG247" i="5" s="1"/>
  <c r="AI247" i="5" s="1"/>
  <c r="AK247" i="5" s="1"/>
  <c r="AM247" i="5" s="1"/>
  <c r="AO247" i="5" s="1"/>
  <c r="AQ247" i="5" s="1"/>
  <c r="AS247" i="5" s="1"/>
  <c r="AU247" i="5" s="1"/>
  <c r="AW247" i="5" s="1"/>
  <c r="AY247" i="5" s="1"/>
  <c r="BA247" i="5" s="1"/>
  <c r="BC247" i="5" s="1"/>
  <c r="BE247" i="5" s="1"/>
  <c r="BG247" i="5" s="1"/>
  <c r="BI247" i="5" s="1"/>
  <c r="BK247" i="5" s="1"/>
  <c r="BM247" i="5" s="1"/>
  <c r="BO247" i="5" s="1"/>
  <c r="BQ247" i="5" s="1"/>
  <c r="BS247" i="5" s="1"/>
  <c r="BU247" i="5" s="1"/>
  <c r="BW247" i="5" s="1"/>
  <c r="BY247" i="5" s="1"/>
  <c r="CA247" i="5" s="1"/>
  <c r="CC247" i="5" s="1"/>
  <c r="CJ247" i="5" s="1"/>
  <c r="CM247" i="5" s="1"/>
  <c r="CO247" i="5" s="1"/>
  <c r="FV242" i="5"/>
  <c r="FX242" i="5" s="1"/>
  <c r="FZ242" i="5" s="1"/>
  <c r="GB242" i="5" s="1"/>
  <c r="GD242" i="5" s="1"/>
  <c r="GF242" i="5" s="1"/>
  <c r="GH242" i="5" s="1"/>
  <c r="GJ242" i="5" s="1"/>
  <c r="GL242" i="5" s="1"/>
  <c r="Q241" i="5"/>
  <c r="S241" i="5" s="1"/>
  <c r="U241" i="5" s="1"/>
  <c r="W241" i="5" s="1"/>
  <c r="Y241" i="5" s="1"/>
  <c r="AA241" i="5" s="1"/>
  <c r="AC241" i="5" s="1"/>
  <c r="AE241" i="5" s="1"/>
  <c r="AG241" i="5" s="1"/>
  <c r="AI241" i="5" s="1"/>
  <c r="AK241" i="5" s="1"/>
  <c r="AM241" i="5" s="1"/>
  <c r="AO241" i="5" s="1"/>
  <c r="AQ241" i="5" s="1"/>
  <c r="AS241" i="5" s="1"/>
  <c r="AU241" i="5" s="1"/>
  <c r="AW241" i="5" s="1"/>
  <c r="AY241" i="5" s="1"/>
  <c r="Q233" i="5"/>
  <c r="S233" i="5" s="1"/>
  <c r="U233" i="5" s="1"/>
  <c r="W233" i="5" s="1"/>
  <c r="Y233" i="5" s="1"/>
  <c r="AA233" i="5" s="1"/>
  <c r="AC233" i="5" s="1"/>
  <c r="AE233" i="5" s="1"/>
  <c r="AG233" i="5" s="1"/>
  <c r="AI233" i="5" s="1"/>
  <c r="AK233" i="5" s="1"/>
  <c r="AM233" i="5" s="1"/>
  <c r="AO233" i="5" s="1"/>
  <c r="AQ233" i="5" s="1"/>
  <c r="AS233" i="5" s="1"/>
  <c r="AU233" i="5" s="1"/>
  <c r="AW233" i="5" s="1"/>
  <c r="AY233" i="5" s="1"/>
  <c r="BA233" i="5" s="1"/>
  <c r="BC233" i="5" s="1"/>
  <c r="BE233" i="5" s="1"/>
  <c r="BG233" i="5" s="1"/>
  <c r="BI233" i="5" s="1"/>
  <c r="BK233" i="5" s="1"/>
  <c r="BM233" i="5" s="1"/>
  <c r="BO233" i="5" s="1"/>
  <c r="BQ233" i="5" s="1"/>
  <c r="BS233" i="5" s="1"/>
  <c r="BU233" i="5" s="1"/>
  <c r="BW233" i="5" s="1"/>
  <c r="BY233" i="5" s="1"/>
  <c r="CA233" i="5" s="1"/>
  <c r="CC233" i="5" s="1"/>
  <c r="CJ233" i="5" s="1"/>
  <c r="CM233" i="5" s="1"/>
  <c r="CO233" i="5" s="1"/>
  <c r="Q223" i="5"/>
  <c r="S223" i="5" s="1"/>
  <c r="U223" i="5" s="1"/>
  <c r="W223" i="5" s="1"/>
  <c r="Y223" i="5" s="1"/>
  <c r="AA223" i="5" s="1"/>
  <c r="AC223" i="5" s="1"/>
  <c r="AE223" i="5" s="1"/>
  <c r="AG223" i="5" s="1"/>
  <c r="AI223" i="5" s="1"/>
  <c r="AK223" i="5" s="1"/>
  <c r="AM223" i="5" s="1"/>
  <c r="AO223" i="5" s="1"/>
  <c r="AQ223" i="5" s="1"/>
  <c r="AS223" i="5" s="1"/>
  <c r="AU223" i="5" s="1"/>
  <c r="AW223" i="5" s="1"/>
  <c r="AY223" i="5" s="1"/>
  <c r="BA223" i="5" s="1"/>
  <c r="BC223" i="5" s="1"/>
  <c r="BE223" i="5" s="1"/>
  <c r="BG223" i="5" s="1"/>
  <c r="BI223" i="5" s="1"/>
  <c r="BK223" i="5" s="1"/>
  <c r="BM223" i="5" s="1"/>
  <c r="BO223" i="5" s="1"/>
  <c r="BQ223" i="5" s="1"/>
  <c r="BS223" i="5" s="1"/>
  <c r="BU223" i="5" s="1"/>
  <c r="BW223" i="5" s="1"/>
  <c r="BY223" i="5" s="1"/>
  <c r="CA223" i="5" s="1"/>
  <c r="CC223" i="5" s="1"/>
  <c r="CJ223" i="5" s="1"/>
  <c r="CM223" i="5" s="1"/>
  <c r="CO223" i="5" s="1"/>
  <c r="Q217" i="5"/>
  <c r="S217" i="5" s="1"/>
  <c r="U217" i="5" s="1"/>
  <c r="W217" i="5" s="1"/>
  <c r="Y217" i="5" s="1"/>
  <c r="AA217" i="5" s="1"/>
  <c r="AC217" i="5" s="1"/>
  <c r="AE217" i="5" s="1"/>
  <c r="AG217" i="5" s="1"/>
  <c r="AI217" i="5" s="1"/>
  <c r="AK217" i="5" s="1"/>
  <c r="AM217" i="5" s="1"/>
  <c r="AO217" i="5" s="1"/>
  <c r="AQ217" i="5" s="1"/>
  <c r="AS217" i="5" s="1"/>
  <c r="AU217" i="5" s="1"/>
  <c r="AW217" i="5" s="1"/>
  <c r="AY217" i="5" s="1"/>
  <c r="BA217" i="5" s="1"/>
  <c r="BC217" i="5" s="1"/>
  <c r="BE217" i="5" s="1"/>
  <c r="BG217" i="5" s="1"/>
  <c r="BI217" i="5" s="1"/>
  <c r="BK217" i="5" s="1"/>
  <c r="BM217" i="5" s="1"/>
  <c r="BO217" i="5" s="1"/>
  <c r="BQ217" i="5" s="1"/>
  <c r="BS217" i="5" s="1"/>
  <c r="BU217" i="5" s="1"/>
  <c r="BW217" i="5" s="1"/>
  <c r="BY217" i="5" s="1"/>
  <c r="CA217" i="5" s="1"/>
  <c r="CC217" i="5" s="1"/>
  <c r="CJ217" i="5" s="1"/>
  <c r="CM217" i="5" s="1"/>
  <c r="CO217" i="5" s="1"/>
  <c r="Q130" i="5"/>
  <c r="S130" i="5" s="1"/>
  <c r="U130" i="5" s="1"/>
  <c r="W130" i="5" s="1"/>
  <c r="Y130" i="5" s="1"/>
  <c r="AA130" i="5" s="1"/>
  <c r="AC130" i="5" s="1"/>
  <c r="AE130" i="5" s="1"/>
  <c r="AG130" i="5" s="1"/>
  <c r="AI130" i="5" s="1"/>
  <c r="AK130" i="5" s="1"/>
  <c r="AM130" i="5" s="1"/>
  <c r="AO130" i="5" s="1"/>
  <c r="AQ130" i="5" s="1"/>
  <c r="AS130" i="5" s="1"/>
  <c r="AU130" i="5" s="1"/>
  <c r="AW130" i="5" s="1"/>
  <c r="AY130" i="5" s="1"/>
  <c r="BA130" i="5" s="1"/>
  <c r="BC130" i="5" s="1"/>
  <c r="BE130" i="5" s="1"/>
  <c r="BG130" i="5" s="1"/>
  <c r="BI130" i="5" s="1"/>
  <c r="BK130" i="5" s="1"/>
  <c r="BM130" i="5" s="1"/>
  <c r="BO130" i="5" s="1"/>
  <c r="BQ130" i="5" s="1"/>
  <c r="BS130" i="5" s="1"/>
  <c r="BU130" i="5" s="1"/>
  <c r="BW130" i="5" s="1"/>
  <c r="BY130" i="5" s="1"/>
  <c r="CA130" i="5" s="1"/>
  <c r="CC130" i="5" s="1"/>
  <c r="CJ130" i="5" s="1"/>
  <c r="CM130" i="5" s="1"/>
  <c r="CO130" i="5" s="1"/>
  <c r="Q119" i="5"/>
  <c r="S119" i="5" s="1"/>
  <c r="U119" i="5" s="1"/>
  <c r="W119" i="5" s="1"/>
  <c r="Y119" i="5" s="1"/>
  <c r="AA119" i="5" s="1"/>
  <c r="AC119" i="5" s="1"/>
  <c r="AE119" i="5" s="1"/>
  <c r="AG119" i="5" s="1"/>
  <c r="AI119" i="5" s="1"/>
  <c r="AK119" i="5" s="1"/>
  <c r="AM119" i="5" s="1"/>
  <c r="AO119" i="5" s="1"/>
  <c r="AQ119" i="5" s="1"/>
  <c r="AS119" i="5" s="1"/>
  <c r="AU119" i="5" s="1"/>
  <c r="AW119" i="5" s="1"/>
  <c r="AY119" i="5" s="1"/>
  <c r="BA119" i="5" s="1"/>
  <c r="BC119" i="5" s="1"/>
  <c r="BE119" i="5" s="1"/>
  <c r="BG119" i="5" s="1"/>
  <c r="BI119" i="5" s="1"/>
  <c r="BK119" i="5" s="1"/>
  <c r="BM119" i="5" s="1"/>
  <c r="BO119" i="5" s="1"/>
  <c r="BQ119" i="5" s="1"/>
  <c r="BS119" i="5" s="1"/>
  <c r="BU119" i="5" s="1"/>
  <c r="BW119" i="5" s="1"/>
  <c r="BY119" i="5" s="1"/>
  <c r="CA119" i="5" s="1"/>
  <c r="CC119" i="5" s="1"/>
  <c r="CJ119" i="5" s="1"/>
  <c r="CM119" i="5" s="1"/>
  <c r="CO119" i="5" s="1"/>
  <c r="S111" i="5"/>
  <c r="U111" i="5" s="1"/>
  <c r="W111" i="5" s="1"/>
  <c r="Y111" i="5" s="1"/>
  <c r="AA111" i="5" s="1"/>
  <c r="AC111" i="5" s="1"/>
  <c r="AE111" i="5" s="1"/>
  <c r="AG111" i="5" s="1"/>
  <c r="AI111" i="5" s="1"/>
  <c r="AK111" i="5" s="1"/>
  <c r="AM111" i="5" s="1"/>
  <c r="AO111" i="5" s="1"/>
  <c r="AQ111" i="5" s="1"/>
  <c r="AS111" i="5" s="1"/>
  <c r="AU111" i="5" s="1"/>
  <c r="AW111" i="5" s="1"/>
  <c r="AY111" i="5" s="1"/>
  <c r="BA111" i="5" s="1"/>
  <c r="BC111" i="5" s="1"/>
  <c r="BE111" i="5" s="1"/>
  <c r="BG111" i="5" s="1"/>
  <c r="BI111" i="5" s="1"/>
  <c r="BK111" i="5" s="1"/>
  <c r="BM111" i="5" s="1"/>
  <c r="BO111" i="5" s="1"/>
  <c r="BQ111" i="5" s="1"/>
  <c r="BS111" i="5" s="1"/>
  <c r="BU111" i="5" s="1"/>
  <c r="BW111" i="5" s="1"/>
  <c r="BY111" i="5" s="1"/>
  <c r="CA111" i="5" s="1"/>
  <c r="CC111" i="5" s="1"/>
  <c r="CJ111" i="5" s="1"/>
  <c r="CM111" i="5" s="1"/>
  <c r="CO111" i="5" s="1"/>
  <c r="Q111" i="5"/>
  <c r="W105" i="5"/>
  <c r="Y105" i="5" s="1"/>
  <c r="AA105" i="5" s="1"/>
  <c r="AC105" i="5" s="1"/>
  <c r="AE105" i="5" s="1"/>
  <c r="AG105" i="5" s="1"/>
  <c r="AI105" i="5" s="1"/>
  <c r="AK105" i="5" s="1"/>
  <c r="AM105" i="5" s="1"/>
  <c r="AO105" i="5" s="1"/>
  <c r="AQ105" i="5" s="1"/>
  <c r="AS105" i="5" s="1"/>
  <c r="AU105" i="5" s="1"/>
  <c r="AW105" i="5" s="1"/>
  <c r="AY105" i="5" s="1"/>
  <c r="BA105" i="5" s="1"/>
  <c r="BC105" i="5" s="1"/>
  <c r="BE105" i="5" s="1"/>
  <c r="BG105" i="5" s="1"/>
  <c r="BI105" i="5" s="1"/>
  <c r="BK105" i="5" s="1"/>
  <c r="BM105" i="5" s="1"/>
  <c r="BO105" i="5" s="1"/>
  <c r="BQ105" i="5" s="1"/>
  <c r="BS105" i="5" s="1"/>
  <c r="BU105" i="5" s="1"/>
  <c r="BW105" i="5" s="1"/>
  <c r="BY105" i="5" s="1"/>
  <c r="CA105" i="5" s="1"/>
  <c r="CC105" i="5" s="1"/>
  <c r="CJ105" i="5" s="1"/>
  <c r="CM105" i="5" s="1"/>
  <c r="CO105" i="5" s="1"/>
  <c r="Q105" i="5"/>
  <c r="S105" i="5" s="1"/>
  <c r="U105" i="5" s="1"/>
  <c r="FV104" i="5"/>
  <c r="Q97" i="5"/>
  <c r="S97" i="5" s="1"/>
  <c r="U97" i="5" s="1"/>
  <c r="W97" i="5" s="1"/>
  <c r="Y97" i="5" s="1"/>
  <c r="AA97" i="5" s="1"/>
  <c r="AC97" i="5" s="1"/>
  <c r="AE97" i="5" s="1"/>
  <c r="AG97" i="5" s="1"/>
  <c r="AI97" i="5" s="1"/>
  <c r="AK97" i="5" s="1"/>
  <c r="AM97" i="5" s="1"/>
  <c r="AO97" i="5" s="1"/>
  <c r="AQ97" i="5" s="1"/>
  <c r="AS97" i="5" s="1"/>
  <c r="AU97" i="5" s="1"/>
  <c r="AW97" i="5" s="1"/>
  <c r="AY97" i="5" s="1"/>
  <c r="BA97" i="5" s="1"/>
  <c r="BC97" i="5" s="1"/>
  <c r="BE97" i="5" s="1"/>
  <c r="BG97" i="5" s="1"/>
  <c r="BI97" i="5" s="1"/>
  <c r="BK97" i="5" s="1"/>
  <c r="BM97" i="5" s="1"/>
  <c r="BO97" i="5" s="1"/>
  <c r="BQ97" i="5" s="1"/>
  <c r="BS97" i="5" s="1"/>
  <c r="BU97" i="5" s="1"/>
  <c r="BW97" i="5" s="1"/>
  <c r="BY97" i="5" s="1"/>
  <c r="CA97" i="5" s="1"/>
  <c r="CC97" i="5" s="1"/>
  <c r="CJ97" i="5" s="1"/>
  <c r="CM97" i="5" s="1"/>
  <c r="CO97" i="5" s="1"/>
  <c r="S85" i="5"/>
  <c r="U85" i="5" s="1"/>
  <c r="W85" i="5" s="1"/>
  <c r="Y85" i="5" s="1"/>
  <c r="AA85" i="5" s="1"/>
  <c r="AC85" i="5" s="1"/>
  <c r="AE85" i="5" s="1"/>
  <c r="AG85" i="5" s="1"/>
  <c r="AI85" i="5" s="1"/>
  <c r="AK85" i="5" s="1"/>
  <c r="AM85" i="5" s="1"/>
  <c r="AO85" i="5" s="1"/>
  <c r="AQ85" i="5" s="1"/>
  <c r="AS85" i="5" s="1"/>
  <c r="AU85" i="5" s="1"/>
  <c r="AW85" i="5" s="1"/>
  <c r="AY85" i="5" s="1"/>
  <c r="BA85" i="5" s="1"/>
  <c r="BC85" i="5" s="1"/>
  <c r="BE85" i="5" s="1"/>
  <c r="BG85" i="5" s="1"/>
  <c r="BI85" i="5" s="1"/>
  <c r="BK85" i="5" s="1"/>
  <c r="BM85" i="5" s="1"/>
  <c r="BO85" i="5" s="1"/>
  <c r="BQ85" i="5" s="1"/>
  <c r="BS85" i="5" s="1"/>
  <c r="BU85" i="5" s="1"/>
  <c r="BW85" i="5" s="1"/>
  <c r="BY85" i="5" s="1"/>
  <c r="CA85" i="5" s="1"/>
  <c r="CC85" i="5" s="1"/>
  <c r="CJ85" i="5" s="1"/>
  <c r="CM85" i="5" s="1"/>
  <c r="CO85" i="5" s="1"/>
  <c r="Q85" i="5"/>
  <c r="Q77" i="5"/>
  <c r="S77" i="5" s="1"/>
  <c r="U77" i="5" s="1"/>
  <c r="W77" i="5" s="1"/>
  <c r="Y77" i="5" s="1"/>
  <c r="AA77" i="5" s="1"/>
  <c r="AC77" i="5" s="1"/>
  <c r="AE77" i="5" s="1"/>
  <c r="AG77" i="5" s="1"/>
  <c r="AI77" i="5" s="1"/>
  <c r="AK77" i="5" s="1"/>
  <c r="AM77" i="5" s="1"/>
  <c r="AO77" i="5" s="1"/>
  <c r="AQ77" i="5" s="1"/>
  <c r="AS77" i="5" s="1"/>
  <c r="AU77" i="5" s="1"/>
  <c r="AW77" i="5" s="1"/>
  <c r="AY77" i="5" s="1"/>
  <c r="BA77" i="5" s="1"/>
  <c r="BC77" i="5" s="1"/>
  <c r="BE77" i="5" s="1"/>
  <c r="BG77" i="5" s="1"/>
  <c r="BI77" i="5" s="1"/>
  <c r="BK77" i="5" s="1"/>
  <c r="BM77" i="5" s="1"/>
  <c r="BO77" i="5" s="1"/>
  <c r="BQ77" i="5" s="1"/>
  <c r="BS77" i="5" s="1"/>
  <c r="BU77" i="5" s="1"/>
  <c r="BW77" i="5" s="1"/>
  <c r="BY77" i="5" s="1"/>
  <c r="CA77" i="5" s="1"/>
  <c r="CC77" i="5" s="1"/>
  <c r="CJ77" i="5" s="1"/>
  <c r="CM77" i="5" s="1"/>
  <c r="CO77" i="5" s="1"/>
  <c r="DB25" i="5"/>
  <c r="CO1" i="5"/>
  <c r="CQ1" i="5" s="1"/>
  <c r="CS1" i="5" s="1"/>
  <c r="E1" i="5"/>
  <c r="G1" i="5" s="1"/>
  <c r="I1" i="5" s="1"/>
  <c r="K1" i="5" s="1"/>
  <c r="M1" i="5" s="1"/>
  <c r="O1" i="5" s="1"/>
  <c r="Q1" i="5" s="1"/>
  <c r="S1" i="5" s="1"/>
  <c r="U1" i="5" s="1"/>
  <c r="W1" i="5" s="1"/>
  <c r="Y1" i="5" s="1"/>
  <c r="AA1" i="5" s="1"/>
  <c r="AC1" i="5" s="1"/>
  <c r="AE1" i="5" s="1"/>
  <c r="AG1" i="5" s="1"/>
  <c r="AI1" i="5" s="1"/>
  <c r="AK1" i="5" s="1"/>
  <c r="AM1" i="5" s="1"/>
  <c r="AO1" i="5" s="1"/>
  <c r="AQ1" i="5" s="1"/>
  <c r="AS1" i="5" s="1"/>
  <c r="AU1" i="5" s="1"/>
  <c r="AW1" i="5" s="1"/>
  <c r="AY1" i="5" s="1"/>
  <c r="BA1" i="5" s="1"/>
  <c r="BC1" i="5" s="1"/>
  <c r="BE1" i="5" s="1"/>
  <c r="BG1" i="5" s="1"/>
  <c r="BI1" i="5" s="1"/>
  <c r="BK1" i="5" s="1"/>
  <c r="BM1" i="5" s="1"/>
  <c r="BO1" i="5" s="1"/>
  <c r="BQ1" i="5" s="1"/>
  <c r="BS1" i="5" s="1"/>
  <c r="BU1" i="5" s="1"/>
  <c r="BW1" i="5" s="1"/>
  <c r="BY1" i="5" s="1"/>
  <c r="CA1" i="5" s="1"/>
  <c r="CC1" i="5" s="1"/>
  <c r="CJ1" i="5" s="1"/>
  <c r="B39" i="4"/>
  <c r="L18" i="3"/>
  <c r="B18" i="3" s="1"/>
  <c r="U22" i="1"/>
  <c r="AR12" i="1"/>
  <c r="B10" i="3"/>
  <c r="AK13" i="1"/>
  <c r="AO13" i="1"/>
  <c r="AP13" i="1"/>
  <c r="AN13" i="1"/>
  <c r="AM13" i="1"/>
  <c r="AL13" i="1"/>
  <c r="AJ13" i="1"/>
  <c r="AI13" i="1"/>
  <c r="AH13" i="1"/>
  <c r="AG13" i="1"/>
  <c r="AF13" i="1"/>
  <c r="AE13" i="1"/>
  <c r="AD13" i="1"/>
  <c r="AC13" i="1"/>
  <c r="AB13" i="1"/>
  <c r="L10" i="3"/>
  <c r="F40" i="1"/>
  <c r="F51" i="1"/>
  <c r="U93" i="1"/>
  <c r="U83" i="1"/>
  <c r="U82" i="1"/>
  <c r="U71" i="1"/>
  <c r="U70" i="1"/>
  <c r="U53" i="1"/>
  <c r="U52" i="1"/>
  <c r="U41" i="1"/>
  <c r="U100" i="1"/>
  <c r="CP9" i="6" s="1"/>
  <c r="U98" i="1"/>
  <c r="CP8" i="6" s="1"/>
  <c r="U118" i="1"/>
  <c r="CP28" i="6" s="1"/>
  <c r="CS28" i="6" s="1"/>
  <c r="U112" i="1"/>
  <c r="CP22" i="6" s="1"/>
  <c r="U92" i="1"/>
  <c r="U81" i="1"/>
  <c r="U69" i="1"/>
  <c r="U51" i="1"/>
  <c r="Y38" i="1"/>
  <c r="U42" i="1"/>
  <c r="F46" i="1"/>
  <c r="U38" i="1"/>
  <c r="U40" i="1"/>
  <c r="U31" i="1"/>
  <c r="U26" i="1"/>
  <c r="U30" i="1"/>
  <c r="AL8" i="1"/>
  <c r="AK8" i="1"/>
  <c r="AJ8" i="1"/>
  <c r="AI8" i="1"/>
  <c r="AH8" i="1"/>
  <c r="K88" i="1"/>
  <c r="I88" i="1"/>
  <c r="K76" i="1"/>
  <c r="I76" i="1"/>
  <c r="K58" i="1"/>
  <c r="I58" i="1"/>
  <c r="AF5" i="1"/>
  <c r="AE5" i="1"/>
  <c r="F111" i="1"/>
  <c r="F106" i="1"/>
  <c r="N36" i="1"/>
  <c r="L36" i="1"/>
  <c r="N48" i="1"/>
  <c r="L48" i="1"/>
  <c r="N59" i="1"/>
  <c r="L59" i="1"/>
  <c r="N77" i="1"/>
  <c r="L77" i="1"/>
  <c r="J98" i="1"/>
  <c r="M116" i="1"/>
  <c r="I116" i="1"/>
  <c r="F100" i="1"/>
  <c r="F98" i="1"/>
  <c r="N89" i="1"/>
  <c r="L89" i="1"/>
  <c r="F88" i="1"/>
  <c r="F87" i="1"/>
  <c r="F76" i="1"/>
  <c r="F75" i="1"/>
  <c r="F58" i="1"/>
  <c r="F57" i="1"/>
  <c r="I60" i="1"/>
  <c r="M60" i="1"/>
  <c r="F90" i="1"/>
  <c r="I98" i="1"/>
  <c r="F97" i="1"/>
  <c r="F93" i="1"/>
  <c r="F79" i="1"/>
  <c r="F67" i="1"/>
  <c r="F86" i="1"/>
  <c r="F82" i="1"/>
  <c r="F74" i="1"/>
  <c r="F70" i="1"/>
  <c r="M64" i="1"/>
  <c r="F56" i="1"/>
  <c r="F52" i="1"/>
  <c r="F49" i="1"/>
  <c r="F38" i="1"/>
  <c r="K47" i="1"/>
  <c r="I47" i="1"/>
  <c r="F47" i="1"/>
  <c r="F45" i="1"/>
  <c r="F41" i="1"/>
  <c r="M9" i="1"/>
  <c r="F12" i="1"/>
  <c r="F15" i="1"/>
  <c r="F14" i="1"/>
  <c r="F22" i="1"/>
  <c r="F28" i="1"/>
  <c r="F26" i="1"/>
  <c r="F25" i="1"/>
  <c r="F24" i="1"/>
  <c r="K35" i="1"/>
  <c r="I36" i="1"/>
  <c r="I35" i="1"/>
  <c r="F36" i="1"/>
  <c r="F35" i="1"/>
  <c r="F32" i="1"/>
  <c r="F31" i="1"/>
  <c r="F20" i="1"/>
  <c r="F19" i="1"/>
  <c r="F18" i="1"/>
  <c r="F17" i="1"/>
  <c r="F16" i="1"/>
  <c r="AI30" i="1" l="1"/>
  <c r="CW106" i="5" s="1"/>
  <c r="CV244" i="5" s="1"/>
  <c r="AE30" i="1"/>
  <c r="CV86" i="5" s="1"/>
  <c r="DB78" i="5"/>
  <c r="Q78" i="5" s="1"/>
  <c r="AQ30" i="1"/>
  <c r="CV122" i="5" s="1"/>
  <c r="CV258" i="5" s="1"/>
  <c r="AM30" i="1"/>
  <c r="CV114" i="5" s="1"/>
  <c r="CV250" i="5" s="1"/>
  <c r="AR19" i="1"/>
  <c r="C44" i="14" s="1"/>
  <c r="AR18" i="1"/>
  <c r="C43" i="14" s="1"/>
  <c r="AP30" i="1"/>
  <c r="CV124" i="5" s="1"/>
  <c r="CV260" i="5" s="1"/>
  <c r="AR16" i="1"/>
  <c r="AR17" i="1"/>
  <c r="C10" i="14" s="1"/>
  <c r="AD30" i="1"/>
  <c r="CV88" i="5" s="1"/>
  <c r="CV226" i="5" s="1"/>
  <c r="AO30" i="1"/>
  <c r="CV120" i="5" s="1"/>
  <c r="CV256" i="5" s="1"/>
  <c r="AK30" i="1"/>
  <c r="CV112" i="5" s="1"/>
  <c r="CV248" i="5" s="1"/>
  <c r="AG30" i="1"/>
  <c r="GM86" i="5" s="1"/>
  <c r="GM224" i="5" s="1"/>
  <c r="CV106" i="5"/>
  <c r="CS27" i="6"/>
  <c r="AL30" i="1"/>
  <c r="CV116" i="5" s="1"/>
  <c r="CV252" i="5" s="1"/>
  <c r="AH30" i="1"/>
  <c r="CV108" i="5" s="1"/>
  <c r="CV246" i="5" s="1"/>
  <c r="AR15" i="1"/>
  <c r="AR30" i="1"/>
  <c r="CV126" i="5" s="1"/>
  <c r="CV262" i="5" s="1"/>
  <c r="DB262" i="5" s="1"/>
  <c r="CK262" i="5" s="1"/>
  <c r="AN30" i="1"/>
  <c r="CV118" i="5" s="1"/>
  <c r="CV254" i="5" s="1"/>
  <c r="AJ30" i="1"/>
  <c r="CS11" i="6"/>
  <c r="T15" i="4"/>
  <c r="X33" i="14"/>
  <c r="Z33" i="14" s="1"/>
  <c r="K33" i="14" s="1"/>
  <c r="CS18" i="6"/>
  <c r="CS23" i="6"/>
  <c r="AR13" i="1"/>
  <c r="L13" i="3" s="1"/>
  <c r="B13" i="3" s="1"/>
  <c r="AR14" i="1"/>
  <c r="R17" i="4"/>
  <c r="DB44" i="5"/>
  <c r="W44" i="5" s="1"/>
  <c r="T17" i="4"/>
  <c r="Y17" i="4" s="1"/>
  <c r="FV365" i="5"/>
  <c r="FZ365" i="5" s="1"/>
  <c r="DD25" i="5"/>
  <c r="DD86" i="5" s="1"/>
  <c r="S86" i="5" s="1"/>
  <c r="DB27" i="5"/>
  <c r="Q27" i="5" s="1"/>
  <c r="DB86" i="5"/>
  <c r="Q86" i="5" s="1"/>
  <c r="DB42" i="5"/>
  <c r="W42" i="5" s="1"/>
  <c r="CS13" i="6"/>
  <c r="CY28" i="6"/>
  <c r="CS20" i="6"/>
  <c r="CV292" i="5"/>
  <c r="V19" i="4"/>
  <c r="CT9" i="6"/>
  <c r="CS22" i="6"/>
  <c r="CY22" i="6" s="1"/>
  <c r="CT8" i="6"/>
  <c r="CZ8" i="6" s="1"/>
  <c r="CS25" i="6"/>
  <c r="CS21" i="6"/>
  <c r="CY21" i="6" s="1"/>
  <c r="CT10" i="6"/>
  <c r="CS10" i="6"/>
  <c r="DB106" i="5"/>
  <c r="AC106" i="5" s="1"/>
  <c r="CN9" i="6"/>
  <c r="CL11" i="6"/>
  <c r="CK10" i="6"/>
  <c r="GQ300" i="5"/>
  <c r="CI300" i="5" s="1"/>
  <c r="GW300" i="5"/>
  <c r="CO300" i="5" s="1"/>
  <c r="BS157" i="5"/>
  <c r="CZ27" i="5"/>
  <c r="O27" i="5" s="1"/>
  <c r="CV224" i="5"/>
  <c r="CZ42" i="5"/>
  <c r="U42" i="5" s="1"/>
  <c r="GS300" i="5"/>
  <c r="CK300" i="5" s="1"/>
  <c r="CZ409" i="5"/>
  <c r="O409" i="5" s="1"/>
  <c r="CV417" i="5"/>
  <c r="DD417" i="5" s="1"/>
  <c r="S417" i="5" s="1"/>
  <c r="CV419" i="5"/>
  <c r="DB419" i="5" s="1"/>
  <c r="Q419" i="5" s="1"/>
  <c r="CV423" i="5"/>
  <c r="CZ423" i="5" s="1"/>
  <c r="O425" i="5" s="1"/>
  <c r="CV413" i="5"/>
  <c r="CZ413" i="5" s="1"/>
  <c r="O413" i="5" s="1"/>
  <c r="CV300" i="5"/>
  <c r="CV296" i="5"/>
  <c r="CZ296" i="5" s="1"/>
  <c r="O296" i="5" s="1"/>
  <c r="AI32" i="1"/>
  <c r="DB40" i="5"/>
  <c r="W40" i="5" s="1"/>
  <c r="CZ86" i="5"/>
  <c r="O86" i="5" s="1"/>
  <c r="DB94" i="5"/>
  <c r="Q94" i="5" s="1"/>
  <c r="CZ94" i="5"/>
  <c r="O94" i="5" s="1"/>
  <c r="DB46" i="5"/>
  <c r="W46" i="5" s="1"/>
  <c r="CZ46" i="5"/>
  <c r="U46" i="5" s="1"/>
  <c r="FX104" i="5"/>
  <c r="FZ104" i="5" s="1"/>
  <c r="GB104" i="5" s="1"/>
  <c r="DD409" i="5"/>
  <c r="S409" i="5" s="1"/>
  <c r="DD425" i="5"/>
  <c r="BQ429" i="5" s="1"/>
  <c r="DD122" i="5"/>
  <c r="S126" i="5" s="1"/>
  <c r="DD42" i="5"/>
  <c r="Y42" i="5" s="1"/>
  <c r="DD27" i="5"/>
  <c r="S27" i="5" s="1"/>
  <c r="DD218" i="5"/>
  <c r="S218" i="5" s="1"/>
  <c r="DD78" i="5"/>
  <c r="S78" i="5" s="1"/>
  <c r="DF25" i="5"/>
  <c r="DF82" i="5" s="1"/>
  <c r="U82" i="5" s="1"/>
  <c r="DD31" i="5"/>
  <c r="S31" i="5" s="1"/>
  <c r="CZ31" i="5"/>
  <c r="O31" i="5" s="1"/>
  <c r="DB31" i="5"/>
  <c r="Q31" i="5" s="1"/>
  <c r="DD36" i="5"/>
  <c r="Y36" i="5" s="1"/>
  <c r="DB36" i="5"/>
  <c r="W36" i="5" s="1"/>
  <c r="CZ36" i="5"/>
  <c r="U36" i="5" s="1"/>
  <c r="DD38" i="5"/>
  <c r="Y38" i="5" s="1"/>
  <c r="DD40" i="5"/>
  <c r="Y40" i="5" s="1"/>
  <c r="DD82" i="5"/>
  <c r="S82" i="5" s="1"/>
  <c r="DB82" i="5"/>
  <c r="Q82" i="5" s="1"/>
  <c r="CZ82" i="5"/>
  <c r="O82" i="5" s="1"/>
  <c r="BA241" i="5"/>
  <c r="DD44" i="5"/>
  <c r="Y44" i="5" s="1"/>
  <c r="DD106" i="5"/>
  <c r="AE106" i="5" s="1"/>
  <c r="CZ38" i="5"/>
  <c r="U38" i="5" s="1"/>
  <c r="CZ44" i="5"/>
  <c r="U44" i="5" s="1"/>
  <c r="DB122" i="5"/>
  <c r="Q126" i="5" s="1"/>
  <c r="CZ122" i="5"/>
  <c r="O126" i="5" s="1"/>
  <c r="CW244" i="5"/>
  <c r="DB114" i="5"/>
  <c r="Q116" i="5" s="1"/>
  <c r="CZ114" i="5"/>
  <c r="O116" i="5" s="1"/>
  <c r="DD114" i="5"/>
  <c r="S116" i="5" s="1"/>
  <c r="DB425" i="5"/>
  <c r="BO429" i="5" s="1"/>
  <c r="DB409" i="5"/>
  <c r="Q409" i="5" s="1"/>
  <c r="DB38" i="5"/>
  <c r="W38" i="5" s="1"/>
  <c r="CZ106" i="5"/>
  <c r="AA106" i="5" s="1"/>
  <c r="DB218" i="5"/>
  <c r="Q218" i="5" s="1"/>
  <c r="CZ218" i="5"/>
  <c r="O218" i="5" s="1"/>
  <c r="DD116" i="5"/>
  <c r="BE116" i="5" s="1"/>
  <c r="CV367" i="5"/>
  <c r="CX363" i="5"/>
  <c r="D363" i="5" s="1"/>
  <c r="GU300" i="5"/>
  <c r="CM300" i="5" s="1"/>
  <c r="CV429" i="5"/>
  <c r="GU417" i="5"/>
  <c r="CM417" i="5" s="1"/>
  <c r="GW417" i="5"/>
  <c r="CO417" i="5" s="1"/>
  <c r="GS417" i="5"/>
  <c r="CK417" i="5" s="1"/>
  <c r="GQ417" i="5"/>
  <c r="CI417" i="5" s="1"/>
  <c r="CW463" i="5"/>
  <c r="CW461" i="5"/>
  <c r="CW467" i="5"/>
  <c r="GW86" i="5" l="1"/>
  <c r="CO86" i="5" s="1"/>
  <c r="DF409" i="5"/>
  <c r="U409" i="5" s="1"/>
  <c r="CZ108" i="5"/>
  <c r="O108" i="5" s="1"/>
  <c r="DD94" i="5"/>
  <c r="S94" i="5" s="1"/>
  <c r="DD46" i="5"/>
  <c r="Y46" i="5" s="1"/>
  <c r="DD292" i="5"/>
  <c r="S292" i="5" s="1"/>
  <c r="DD108" i="5"/>
  <c r="S108" i="5" s="1"/>
  <c r="GU86" i="5"/>
  <c r="CM86" i="5" s="1"/>
  <c r="GS86" i="5"/>
  <c r="CK86" i="5" s="1"/>
  <c r="GQ86" i="5"/>
  <c r="CI86" i="5" s="1"/>
  <c r="GY86" i="5"/>
  <c r="DD88" i="5"/>
  <c r="S88" i="5" s="1"/>
  <c r="DF88" i="5"/>
  <c r="U88" i="5" s="1"/>
  <c r="CZ262" i="5"/>
  <c r="CI262" i="5" s="1"/>
  <c r="CZ126" i="5"/>
  <c r="CI126" i="5" s="1"/>
  <c r="CZ116" i="5"/>
  <c r="BA116" i="5" s="1"/>
  <c r="DB118" i="5"/>
  <c r="CK116" i="5" s="1"/>
  <c r="DB124" i="5"/>
  <c r="BC126" i="5" s="1"/>
  <c r="CX28" i="6"/>
  <c r="CX21" i="6"/>
  <c r="DB88" i="5"/>
  <c r="Q88" i="5" s="1"/>
  <c r="CY11" i="6"/>
  <c r="CX11" i="6" s="1"/>
  <c r="CX22" i="6"/>
  <c r="DF120" i="5"/>
  <c r="U122" i="5" s="1"/>
  <c r="DB126" i="5"/>
  <c r="CK126" i="5" s="1"/>
  <c r="CZ120" i="5"/>
  <c r="O122" i="5" s="1"/>
  <c r="DD126" i="5"/>
  <c r="CM126" i="5" s="1"/>
  <c r="DB120" i="5"/>
  <c r="Q122" i="5" s="1"/>
  <c r="AU120" i="5"/>
  <c r="DD262" i="5"/>
  <c r="CM262" i="5" s="1"/>
  <c r="CZ124" i="5"/>
  <c r="BA126" i="5" s="1"/>
  <c r="DD124" i="5"/>
  <c r="BE126" i="5" s="1"/>
  <c r="DF126" i="5"/>
  <c r="CO126" i="5" s="1"/>
  <c r="DB108" i="5"/>
  <c r="Q108" i="5" s="1"/>
  <c r="DD120" i="5"/>
  <c r="S122" i="5" s="1"/>
  <c r="CZ88" i="5"/>
  <c r="O88" i="5" s="1"/>
  <c r="CY23" i="6"/>
  <c r="W15" i="4"/>
  <c r="Y15" i="4"/>
  <c r="Z15" i="4"/>
  <c r="FV363" i="5"/>
  <c r="FZ363" i="5" s="1"/>
  <c r="L14" i="3"/>
  <c r="B14" i="3" s="1"/>
  <c r="N14" i="14"/>
  <c r="CZ112" i="5"/>
  <c r="O112" i="5" s="1"/>
  <c r="DD112" i="5"/>
  <c r="S112" i="5" s="1"/>
  <c r="DF112" i="5"/>
  <c r="U112" i="5" s="1"/>
  <c r="L15" i="3"/>
  <c r="B15" i="3" s="1"/>
  <c r="N15" i="14"/>
  <c r="L16" i="3"/>
  <c r="B16" i="3" s="1"/>
  <c r="N16" i="14"/>
  <c r="CZ118" i="5"/>
  <c r="CI116" i="5" s="1"/>
  <c r="DD118" i="5"/>
  <c r="CM116" i="5" s="1"/>
  <c r="DB112" i="5"/>
  <c r="Q112" i="5" s="1"/>
  <c r="DB116" i="5"/>
  <c r="BC116" i="5" s="1"/>
  <c r="CW101" i="5"/>
  <c r="FX106" i="5" s="1"/>
  <c r="CA106" i="5" s="1"/>
  <c r="CV101" i="5"/>
  <c r="X17" i="4"/>
  <c r="W17" i="4"/>
  <c r="Z17" i="4"/>
  <c r="CY18" i="6"/>
  <c r="CY9" i="6"/>
  <c r="CZ9" i="6"/>
  <c r="DA9" i="6" s="1"/>
  <c r="DB9" i="6" s="1"/>
  <c r="X15" i="4"/>
  <c r="CV302" i="5"/>
  <c r="CY367" i="5"/>
  <c r="FB367" i="5"/>
  <c r="CC367" i="5" s="1"/>
  <c r="EJ367" i="5"/>
  <c r="BE367" i="5" s="1"/>
  <c r="AD19" i="4" s="1"/>
  <c r="GN367" i="5"/>
  <c r="FV375" i="5" s="1"/>
  <c r="DQ367" i="5"/>
  <c r="FU367" i="5"/>
  <c r="DF262" i="5"/>
  <c r="CO262" i="5" s="1"/>
  <c r="DF292" i="5"/>
  <c r="U292" i="5" s="1"/>
  <c r="R15" i="4"/>
  <c r="FY365" i="5"/>
  <c r="FW365" i="5"/>
  <c r="FX365" i="5"/>
  <c r="CZ292" i="5"/>
  <c r="O292" i="5" s="1"/>
  <c r="CS8" i="6"/>
  <c r="CY8" i="6" s="1"/>
  <c r="DB292" i="5"/>
  <c r="Q292" i="5" s="1"/>
  <c r="AP33" i="1"/>
  <c r="AO33" i="1"/>
  <c r="AN33" i="1"/>
  <c r="DA8" i="6"/>
  <c r="DB8" i="6" s="1"/>
  <c r="DD419" i="5"/>
  <c r="S419" i="5" s="1"/>
  <c r="CZ419" i="5"/>
  <c r="O419" i="5" s="1"/>
  <c r="CN10" i="6"/>
  <c r="CL12" i="6"/>
  <c r="CK11" i="6"/>
  <c r="CZ417" i="5"/>
  <c r="O417" i="5" s="1"/>
  <c r="DD413" i="5"/>
  <c r="S413" i="5" s="1"/>
  <c r="DB413" i="5"/>
  <c r="Q413" i="5" s="1"/>
  <c r="DB417" i="5"/>
  <c r="Q417" i="5" s="1"/>
  <c r="DB423" i="5"/>
  <c r="Q425" i="5" s="1"/>
  <c r="DD423" i="5"/>
  <c r="S425" i="5" s="1"/>
  <c r="DB300" i="5"/>
  <c r="Q300" i="5" s="1"/>
  <c r="DD300" i="5"/>
  <c r="S300" i="5" s="1"/>
  <c r="CZ300" i="5"/>
  <c r="O300" i="5" s="1"/>
  <c r="DB296" i="5"/>
  <c r="Q296" i="5" s="1"/>
  <c r="DD296" i="5"/>
  <c r="S296" i="5" s="1"/>
  <c r="DD230" i="5"/>
  <c r="S230" i="5" s="1"/>
  <c r="DB230" i="5"/>
  <c r="Q230" i="5" s="1"/>
  <c r="DF230" i="5"/>
  <c r="U230" i="5" s="1"/>
  <c r="CZ230" i="5"/>
  <c r="O230" i="5" s="1"/>
  <c r="CZ250" i="5"/>
  <c r="O252" i="5" s="1"/>
  <c r="O262" i="5" s="1"/>
  <c r="DF250" i="5"/>
  <c r="U252" i="5" s="1"/>
  <c r="U262" i="5" s="1"/>
  <c r="DD250" i="5"/>
  <c r="S252" i="5" s="1"/>
  <c r="S262" i="5" s="1"/>
  <c r="DB250" i="5"/>
  <c r="Q252" i="5" s="1"/>
  <c r="Q262" i="5" s="1"/>
  <c r="GD104" i="5"/>
  <c r="DF425" i="5"/>
  <c r="BS429" i="5" s="1"/>
  <c r="CZ461" i="5"/>
  <c r="K459" i="5" s="1"/>
  <c r="DD461" i="5"/>
  <c r="O459" i="5" s="1"/>
  <c r="DB461" i="5"/>
  <c r="M459" i="5" s="1"/>
  <c r="DF461" i="5"/>
  <c r="Q459" i="5" s="1"/>
  <c r="CX365" i="5"/>
  <c r="D365" i="5" s="1"/>
  <c r="CV369" i="5"/>
  <c r="CU367" i="5"/>
  <c r="CZ220" i="5"/>
  <c r="O220" i="5" s="1"/>
  <c r="DF220" i="5"/>
  <c r="U220" i="5" s="1"/>
  <c r="DD220" i="5"/>
  <c r="S220" i="5" s="1"/>
  <c r="DB220" i="5"/>
  <c r="Q220" i="5" s="1"/>
  <c r="DD256" i="5"/>
  <c r="S258" i="5" s="1"/>
  <c r="CZ256" i="5"/>
  <c r="O258" i="5" s="1"/>
  <c r="DB256" i="5"/>
  <c r="Q258" i="5" s="1"/>
  <c r="DF256" i="5"/>
  <c r="U258" i="5" s="1"/>
  <c r="DF114" i="5"/>
  <c r="U116" i="5" s="1"/>
  <c r="DF106" i="5"/>
  <c r="AG106" i="5" s="1"/>
  <c r="DF94" i="5"/>
  <c r="U94" i="5" s="1"/>
  <c r="DF27" i="5"/>
  <c r="U27" i="5" s="1"/>
  <c r="DF423" i="5"/>
  <c r="U425" i="5" s="1"/>
  <c r="DF463" i="5"/>
  <c r="DD463" i="5"/>
  <c r="DB463" i="5"/>
  <c r="W459" i="5" s="1"/>
  <c r="CZ463" i="5"/>
  <c r="U459" i="5" s="1"/>
  <c r="DF296" i="5"/>
  <c r="U296" i="5" s="1"/>
  <c r="DF300" i="5"/>
  <c r="U300" i="5" s="1"/>
  <c r="DF86" i="5"/>
  <c r="U86" i="5" s="1"/>
  <c r="DD248" i="5"/>
  <c r="S248" i="5" s="1"/>
  <c r="DB248" i="5"/>
  <c r="Q248" i="5" s="1"/>
  <c r="DF248" i="5"/>
  <c r="U248" i="5" s="1"/>
  <c r="CZ248" i="5"/>
  <c r="O248" i="5" s="1"/>
  <c r="DH248" i="5"/>
  <c r="W248" i="5" s="1"/>
  <c r="DB226" i="5"/>
  <c r="Q226" i="5" s="1"/>
  <c r="CZ226" i="5"/>
  <c r="O226" i="5" s="1"/>
  <c r="DD226" i="5"/>
  <c r="S226" i="5" s="1"/>
  <c r="DF226" i="5"/>
  <c r="U226" i="5" s="1"/>
  <c r="DD260" i="5"/>
  <c r="BE262" i="5" s="1"/>
  <c r="CZ260" i="5"/>
  <c r="BA262" i="5" s="1"/>
  <c r="DF260" i="5"/>
  <c r="BG262" i="5" s="1"/>
  <c r="DB260" i="5"/>
  <c r="BC262" i="5" s="1"/>
  <c r="DF252" i="5"/>
  <c r="BG252" i="5" s="1"/>
  <c r="DB252" i="5"/>
  <c r="BC252" i="5" s="1"/>
  <c r="DD252" i="5"/>
  <c r="BE252" i="5" s="1"/>
  <c r="CZ252" i="5"/>
  <c r="BA252" i="5" s="1"/>
  <c r="BC241" i="5"/>
  <c r="DD467" i="5"/>
  <c r="DF467" i="5"/>
  <c r="DB467" i="5"/>
  <c r="AC459" i="5" s="1"/>
  <c r="CZ467" i="5"/>
  <c r="AA459" i="5" s="1"/>
  <c r="CV431" i="5"/>
  <c r="AI431" i="5"/>
  <c r="DD244" i="5"/>
  <c r="AE242" i="5" s="1"/>
  <c r="DB244" i="5"/>
  <c r="AC242" i="5" s="1"/>
  <c r="DH244" i="5"/>
  <c r="AI242" i="5" s="1"/>
  <c r="DF244" i="5"/>
  <c r="AG242" i="5" s="1"/>
  <c r="CZ244" i="5"/>
  <c r="AA242" i="5" s="1"/>
  <c r="DF417" i="5"/>
  <c r="U417" i="5" s="1"/>
  <c r="DH25" i="5"/>
  <c r="DH262" i="5" s="1"/>
  <c r="DF118" i="5"/>
  <c r="CO116" i="5" s="1"/>
  <c r="DF122" i="5"/>
  <c r="U126" i="5" s="1"/>
  <c r="DF108" i="5"/>
  <c r="U108" i="5" s="1"/>
  <c r="DF36" i="5"/>
  <c r="AA36" i="5" s="1"/>
  <c r="DF31" i="5"/>
  <c r="U31" i="5" s="1"/>
  <c r="DF116" i="5"/>
  <c r="BG116" i="5" s="1"/>
  <c r="DF38" i="5"/>
  <c r="AA38" i="5" s="1"/>
  <c r="DB254" i="5"/>
  <c r="CK252" i="5" s="1"/>
  <c r="DF254" i="5"/>
  <c r="CO252" i="5" s="1"/>
  <c r="CZ254" i="5"/>
  <c r="CI252" i="5" s="1"/>
  <c r="DD254" i="5"/>
  <c r="CM252" i="5" s="1"/>
  <c r="DF413" i="5"/>
  <c r="U413" i="5" s="1"/>
  <c r="DF419" i="5"/>
  <c r="U419" i="5" s="1"/>
  <c r="DF124" i="5"/>
  <c r="BG126" i="5" s="1"/>
  <c r="DF218" i="5"/>
  <c r="U218" i="5" s="1"/>
  <c r="DB224" i="5"/>
  <c r="Q224" i="5" s="1"/>
  <c r="CZ224" i="5"/>
  <c r="O224" i="5" s="1"/>
  <c r="DF224" i="5"/>
  <c r="U224" i="5" s="1"/>
  <c r="DD224" i="5"/>
  <c r="S224" i="5" s="1"/>
  <c r="CZ258" i="5"/>
  <c r="DF258" i="5"/>
  <c r="DB258" i="5"/>
  <c r="DD258" i="5"/>
  <c r="CZ246" i="5"/>
  <c r="O244" i="5" s="1"/>
  <c r="DF246" i="5"/>
  <c r="U244" i="5" s="1"/>
  <c r="DD246" i="5"/>
  <c r="S244" i="5" s="1"/>
  <c r="DB246" i="5"/>
  <c r="Q244" i="5" s="1"/>
  <c r="GW224" i="5"/>
  <c r="CO224" i="5" s="1"/>
  <c r="GU224" i="5"/>
  <c r="CM224" i="5" s="1"/>
  <c r="GQ224" i="5"/>
  <c r="CI224" i="5" s="1"/>
  <c r="GY224" i="5"/>
  <c r="GS224" i="5"/>
  <c r="CK224" i="5" s="1"/>
  <c r="DF78" i="5"/>
  <c r="U78" i="5" s="1"/>
  <c r="DH220" i="5" l="1"/>
  <c r="W220" i="5" s="1"/>
  <c r="DH254" i="5"/>
  <c r="DH256" i="5"/>
  <c r="W258" i="5" s="1"/>
  <c r="DH246" i="5"/>
  <c r="W244" i="5" s="1"/>
  <c r="FZ106" i="5"/>
  <c r="CC106" i="5" s="1"/>
  <c r="GB106" i="5"/>
  <c r="CE106" i="5" s="1"/>
  <c r="CV22" i="6"/>
  <c r="CV21" i="6"/>
  <c r="CV11" i="6"/>
  <c r="CV28" i="6"/>
  <c r="CX18" i="6"/>
  <c r="AQ367" i="5"/>
  <c r="T19" i="4" s="1"/>
  <c r="X19" i="4" s="1"/>
  <c r="CX9" i="6"/>
  <c r="CX23" i="6"/>
  <c r="CX8" i="6"/>
  <c r="S367" i="5"/>
  <c r="R19" i="4" s="1"/>
  <c r="DB302" i="5"/>
  <c r="Q302" i="5" s="1"/>
  <c r="C32" i="15"/>
  <c r="E15" i="15"/>
  <c r="D75" i="15" s="1"/>
  <c r="DB306" i="5"/>
  <c r="Q306" i="5" s="1"/>
  <c r="E16" i="15"/>
  <c r="AF19" i="4"/>
  <c r="AL19" i="4" s="1"/>
  <c r="FW363" i="5"/>
  <c r="FX363" i="5"/>
  <c r="AA15" i="4"/>
  <c r="C17" i="4" s="1"/>
  <c r="FY363" i="5"/>
  <c r="CV240" i="5"/>
  <c r="CW240" i="5" s="1"/>
  <c r="FV106" i="5"/>
  <c r="BY106" i="5" s="1"/>
  <c r="FT106" i="5"/>
  <c r="BW106" i="5" s="1"/>
  <c r="AA17" i="4"/>
  <c r="C19" i="4" s="1"/>
  <c r="DD302" i="5"/>
  <c r="S302" i="5" s="1"/>
  <c r="DF302" i="5"/>
  <c r="U302" i="5" s="1"/>
  <c r="CZ302" i="5"/>
  <c r="O302" i="5" s="1"/>
  <c r="FY375" i="5"/>
  <c r="FZ375" i="5"/>
  <c r="FW375" i="5"/>
  <c r="FX375" i="5"/>
  <c r="GN369" i="5"/>
  <c r="FV377" i="5" s="1"/>
  <c r="DQ369" i="5"/>
  <c r="FU369" i="5"/>
  <c r="CY369" i="5"/>
  <c r="FB369" i="5"/>
  <c r="CC369" i="5" s="1"/>
  <c r="EJ369" i="5"/>
  <c r="BE369" i="5" s="1"/>
  <c r="AD21" i="4" s="1"/>
  <c r="DH258" i="5"/>
  <c r="DH224" i="5"/>
  <c r="W224" i="5" s="1"/>
  <c r="DH250" i="5"/>
  <c r="W252" i="5" s="1"/>
  <c r="W262" i="5" s="1"/>
  <c r="GA365" i="5"/>
  <c r="O113" i="12" s="1"/>
  <c r="B115" i="12" s="1"/>
  <c r="CZ306" i="5"/>
  <c r="O306" i="5" s="1"/>
  <c r="AQ33" i="1"/>
  <c r="B104" i="12" s="1"/>
  <c r="DD306" i="5"/>
  <c r="S306" i="5" s="1"/>
  <c r="DF306" i="5"/>
  <c r="U306" i="5" s="1"/>
  <c r="CN11" i="6"/>
  <c r="CL13" i="6"/>
  <c r="CK12" i="6"/>
  <c r="CV432" i="5"/>
  <c r="O431" i="5"/>
  <c r="GF104" i="5"/>
  <c r="GD106" i="5"/>
  <c r="CG106" i="5" s="1"/>
  <c r="BE241" i="5"/>
  <c r="CU369" i="5"/>
  <c r="CV371" i="5"/>
  <c r="CX367" i="5"/>
  <c r="D367" i="5" s="1"/>
  <c r="DH425" i="5"/>
  <c r="BU429" i="5" s="1"/>
  <c r="DH409" i="5"/>
  <c r="W409" i="5" s="1"/>
  <c r="DH413" i="5"/>
  <c r="W413" i="5" s="1"/>
  <c r="DH296" i="5"/>
  <c r="W296" i="5" s="1"/>
  <c r="DH112" i="5"/>
  <c r="W112" i="5" s="1"/>
  <c r="DH94" i="5"/>
  <c r="W94" i="5" s="1"/>
  <c r="DH78" i="5"/>
  <c r="W78" i="5" s="1"/>
  <c r="DH27" i="5"/>
  <c r="W27" i="5" s="1"/>
  <c r="DJ25" i="5"/>
  <c r="DJ262" i="5" s="1"/>
  <c r="DH306" i="5"/>
  <c r="W306" i="5" s="1"/>
  <c r="DH116" i="5"/>
  <c r="BI116" i="5" s="1"/>
  <c r="DH124" i="5"/>
  <c r="BI126" i="5" s="1"/>
  <c r="DH120" i="5"/>
  <c r="W122" i="5" s="1"/>
  <c r="DH88" i="5"/>
  <c r="W88" i="5" s="1"/>
  <c r="DH86" i="5"/>
  <c r="W86" i="5" s="1"/>
  <c r="DH82" i="5"/>
  <c r="W82" i="5" s="1"/>
  <c r="DH38" i="5"/>
  <c r="AC38" i="5" s="1"/>
  <c r="DH114" i="5"/>
  <c r="W116" i="5" s="1"/>
  <c r="DH118" i="5"/>
  <c r="DH218" i="5"/>
  <c r="W218" i="5" s="1"/>
  <c r="DH423" i="5"/>
  <c r="W425" i="5" s="1"/>
  <c r="DH419" i="5"/>
  <c r="W419" i="5" s="1"/>
  <c r="DH108" i="5"/>
  <c r="W108" i="5" s="1"/>
  <c r="DH122" i="5"/>
  <c r="W126" i="5" s="1"/>
  <c r="DH126" i="5"/>
  <c r="DH36" i="5"/>
  <c r="AC36" i="5" s="1"/>
  <c r="DH292" i="5"/>
  <c r="W292" i="5" s="1"/>
  <c r="DH302" i="5"/>
  <c r="W302" i="5" s="1"/>
  <c r="DH106" i="5"/>
  <c r="AI106" i="5" s="1"/>
  <c r="DH300" i="5"/>
  <c r="W300" i="5" s="1"/>
  <c r="DH417" i="5"/>
  <c r="W417" i="5" s="1"/>
  <c r="DH31" i="5"/>
  <c r="W31" i="5" s="1"/>
  <c r="DH252" i="5"/>
  <c r="BI252" i="5" s="1"/>
  <c r="DH260" i="5"/>
  <c r="BI262" i="5" s="1"/>
  <c r="DH226" i="5"/>
  <c r="W226" i="5" s="1"/>
  <c r="DH230" i="5"/>
  <c r="W230" i="5" s="1"/>
  <c r="AQ369" i="5" l="1"/>
  <c r="T21" i="4" s="1"/>
  <c r="Y21" i="4" s="1"/>
  <c r="AK19" i="4"/>
  <c r="Y19" i="4"/>
  <c r="AJ19" i="4"/>
  <c r="FV371" i="5"/>
  <c r="FY371" i="5" s="1"/>
  <c r="S369" i="5"/>
  <c r="R21" i="4" s="1"/>
  <c r="CV23" i="6"/>
  <c r="CV8" i="6"/>
  <c r="CW8" i="6" s="1"/>
  <c r="CV18" i="6"/>
  <c r="CV9" i="6"/>
  <c r="Z19" i="4"/>
  <c r="W19" i="4"/>
  <c r="AI19" i="4"/>
  <c r="GA363" i="5"/>
  <c r="O111" i="12" s="1"/>
  <c r="B111" i="12" s="1"/>
  <c r="GF244" i="5"/>
  <c r="CI242" i="5" s="1"/>
  <c r="GD244" i="5"/>
  <c r="CG242" i="5" s="1"/>
  <c r="GH244" i="5"/>
  <c r="CK242" i="5" s="1"/>
  <c r="GL244" i="5"/>
  <c r="CO242" i="5" s="1"/>
  <c r="FZ244" i="5"/>
  <c r="CC242" i="5" s="1"/>
  <c r="FT244" i="5"/>
  <c r="BW242" i="5" s="1"/>
  <c r="GB244" i="5"/>
  <c r="CE242" i="5" s="1"/>
  <c r="FX244" i="5"/>
  <c r="CA242" i="5" s="1"/>
  <c r="FV244" i="5"/>
  <c r="BY242" i="5" s="1"/>
  <c r="GJ244" i="5"/>
  <c r="CM242" i="5" s="1"/>
  <c r="GA375" i="5"/>
  <c r="O115" i="12" s="1"/>
  <c r="C27" i="4"/>
  <c r="FZ377" i="5"/>
  <c r="FX377" i="5"/>
  <c r="FY377" i="5"/>
  <c r="FW377" i="5"/>
  <c r="AF21" i="4"/>
  <c r="CN12" i="6"/>
  <c r="CL14" i="6"/>
  <c r="CK13" i="6"/>
  <c r="CU371" i="5"/>
  <c r="CV373" i="5"/>
  <c r="CX369" i="5"/>
  <c r="D369" i="5" s="1"/>
  <c r="DJ425" i="5"/>
  <c r="BW429" i="5" s="1"/>
  <c r="DJ409" i="5"/>
  <c r="Y409" i="5" s="1"/>
  <c r="DJ413" i="5"/>
  <c r="Y413" i="5" s="1"/>
  <c r="DJ116" i="5"/>
  <c r="BK116" i="5" s="1"/>
  <c r="DJ124" i="5"/>
  <c r="BK126" i="5" s="1"/>
  <c r="DJ88" i="5"/>
  <c r="Y88" i="5" s="1"/>
  <c r="DJ86" i="5"/>
  <c r="Y86" i="5" s="1"/>
  <c r="DJ296" i="5"/>
  <c r="Y296" i="5" s="1"/>
  <c r="DJ112" i="5"/>
  <c r="Y112" i="5" s="1"/>
  <c r="DJ78" i="5"/>
  <c r="Y78" i="5" s="1"/>
  <c r="DL25" i="5"/>
  <c r="DL262" i="5" s="1"/>
  <c r="DJ106" i="5"/>
  <c r="AK106" i="5" s="1"/>
  <c r="DJ94" i="5"/>
  <c r="Y94" i="5" s="1"/>
  <c r="DJ27" i="5"/>
  <c r="Y27" i="5" s="1"/>
  <c r="DJ120" i="5"/>
  <c r="Y122" i="5" s="1"/>
  <c r="DJ114" i="5"/>
  <c r="Y116" i="5" s="1"/>
  <c r="DJ118" i="5"/>
  <c r="DJ218" i="5"/>
  <c r="Y218" i="5" s="1"/>
  <c r="DJ423" i="5"/>
  <c r="Y425" i="5" s="1"/>
  <c r="DJ417" i="5"/>
  <c r="Y417" i="5" s="1"/>
  <c r="DJ82" i="5"/>
  <c r="Y82" i="5" s="1"/>
  <c r="DJ300" i="5"/>
  <c r="Y300" i="5" s="1"/>
  <c r="DJ36" i="5"/>
  <c r="AE36" i="5" s="1"/>
  <c r="DJ292" i="5"/>
  <c r="Y292" i="5" s="1"/>
  <c r="DJ302" i="5"/>
  <c r="Y302" i="5" s="1"/>
  <c r="DJ306" i="5"/>
  <c r="Y306" i="5" s="1"/>
  <c r="DJ126" i="5"/>
  <c r="DJ419" i="5"/>
  <c r="Y419" i="5" s="1"/>
  <c r="DJ31" i="5"/>
  <c r="Y31" i="5" s="1"/>
  <c r="DJ108" i="5"/>
  <c r="Y108" i="5" s="1"/>
  <c r="DJ122" i="5"/>
  <c r="Y126" i="5" s="1"/>
  <c r="DJ38" i="5"/>
  <c r="AE38" i="5" s="1"/>
  <c r="DJ230" i="5"/>
  <c r="Y230" i="5" s="1"/>
  <c r="DJ250" i="5"/>
  <c r="Y252" i="5" s="1"/>
  <c r="Y262" i="5" s="1"/>
  <c r="DJ226" i="5"/>
  <c r="Y226" i="5" s="1"/>
  <c r="DJ260" i="5"/>
  <c r="BK262" i="5" s="1"/>
  <c r="DJ248" i="5"/>
  <c r="Y248" i="5" s="1"/>
  <c r="DJ224" i="5"/>
  <c r="Y224" i="5" s="1"/>
  <c r="DJ246" i="5"/>
  <c r="Y244" i="5" s="1"/>
  <c r="DJ220" i="5"/>
  <c r="Y220" i="5" s="1"/>
  <c r="DJ244" i="5"/>
  <c r="AK242" i="5" s="1"/>
  <c r="DJ256" i="5"/>
  <c r="Y258" i="5" s="1"/>
  <c r="DJ254" i="5"/>
  <c r="DJ258" i="5"/>
  <c r="DJ252" i="5"/>
  <c r="BK252" i="5" s="1"/>
  <c r="GH104" i="5"/>
  <c r="GF106" i="5"/>
  <c r="CI106" i="5" s="1"/>
  <c r="BG241" i="5"/>
  <c r="AW429" i="5"/>
  <c r="CV434" i="5"/>
  <c r="X21" i="4" l="1"/>
  <c r="FV373" i="5"/>
  <c r="FX373" i="5" s="1"/>
  <c r="Z21" i="4"/>
  <c r="W21" i="4"/>
  <c r="AM19" i="4"/>
  <c r="FX371" i="5"/>
  <c r="AA19" i="4"/>
  <c r="C21" i="4" s="1"/>
  <c r="FZ371" i="5"/>
  <c r="FW371" i="5"/>
  <c r="DK8" i="6"/>
  <c r="AQ8" i="6" s="1"/>
  <c r="DJ8" i="6"/>
  <c r="DI8" i="6"/>
  <c r="AE8" i="6" s="1"/>
  <c r="DH8" i="6"/>
  <c r="K8" i="6" s="1"/>
  <c r="DG8" i="6"/>
  <c r="CW9" i="6"/>
  <c r="CW11" i="6" s="1"/>
  <c r="CW18" i="6" s="1"/>
  <c r="CW21" i="6" s="1"/>
  <c r="CW22" i="6" s="1"/>
  <c r="CW23" i="6" s="1"/>
  <c r="CW28" i="6" s="1"/>
  <c r="AK21" i="4"/>
  <c r="AL21" i="4"/>
  <c r="AI21" i="4"/>
  <c r="AJ21" i="4"/>
  <c r="GA377" i="5"/>
  <c r="O117" i="12" s="1"/>
  <c r="FZ373" i="5"/>
  <c r="FY373" i="5"/>
  <c r="FW373" i="5"/>
  <c r="CN13" i="6"/>
  <c r="CL15" i="6"/>
  <c r="CK14" i="6"/>
  <c r="BI241" i="5"/>
  <c r="GJ104" i="5"/>
  <c r="GH106" i="5"/>
  <c r="CK106" i="5" s="1"/>
  <c r="DL417" i="5"/>
  <c r="AA417" i="5" s="1"/>
  <c r="DL419" i="5"/>
  <c r="AA419" i="5" s="1"/>
  <c r="DL425" i="5"/>
  <c r="BY429" i="5" s="1"/>
  <c r="DL409" i="5"/>
  <c r="AA409" i="5" s="1"/>
  <c r="DL296" i="5"/>
  <c r="AA296" i="5" s="1"/>
  <c r="DL122" i="5"/>
  <c r="AA126" i="5" s="1"/>
  <c r="DL78" i="5"/>
  <c r="AA78" i="5" s="1"/>
  <c r="DL300" i="5"/>
  <c r="AA300" i="5" s="1"/>
  <c r="DL108" i="5"/>
  <c r="AA108" i="5" s="1"/>
  <c r="DL94" i="5"/>
  <c r="AA94" i="5" s="1"/>
  <c r="DL27" i="5"/>
  <c r="AA27" i="5" s="1"/>
  <c r="DN25" i="5"/>
  <c r="DL126" i="5"/>
  <c r="DL38" i="5"/>
  <c r="AG38" i="5" s="1"/>
  <c r="DL88" i="5"/>
  <c r="AA88" i="5" s="1"/>
  <c r="DL124" i="5"/>
  <c r="BM126" i="5" s="1"/>
  <c r="DL31" i="5"/>
  <c r="AA31" i="5" s="1"/>
  <c r="DL36" i="5"/>
  <c r="AG36" i="5" s="1"/>
  <c r="DL82" i="5"/>
  <c r="AA82" i="5" s="1"/>
  <c r="DL120" i="5"/>
  <c r="AA122" i="5" s="1"/>
  <c r="DL292" i="5"/>
  <c r="AA292" i="5" s="1"/>
  <c r="DL112" i="5"/>
  <c r="AA112" i="5" s="1"/>
  <c r="DL423" i="5"/>
  <c r="AA425" i="5" s="1"/>
  <c r="DL413" i="5"/>
  <c r="AA413" i="5" s="1"/>
  <c r="DL86" i="5"/>
  <c r="AA86" i="5" s="1"/>
  <c r="DL114" i="5"/>
  <c r="AA116" i="5" s="1"/>
  <c r="DL116" i="5"/>
  <c r="BM116" i="5" s="1"/>
  <c r="DL218" i="5"/>
  <c r="AA218" i="5" s="1"/>
  <c r="DL306" i="5"/>
  <c r="AA306" i="5" s="1"/>
  <c r="DL118" i="5"/>
  <c r="DL106" i="5"/>
  <c r="AM106" i="5" s="1"/>
  <c r="DL302" i="5"/>
  <c r="AA302" i="5" s="1"/>
  <c r="DL224" i="5"/>
  <c r="AA224" i="5" s="1"/>
  <c r="DL220" i="5"/>
  <c r="AA220" i="5" s="1"/>
  <c r="DL256" i="5"/>
  <c r="AA258" i="5" s="1"/>
  <c r="DL254" i="5"/>
  <c r="DL246" i="5"/>
  <c r="AA244" i="5" s="1"/>
  <c r="DL230" i="5"/>
  <c r="AA230" i="5" s="1"/>
  <c r="DL250" i="5"/>
  <c r="AA252" i="5" s="1"/>
  <c r="AA262" i="5" s="1"/>
  <c r="DL252" i="5"/>
  <c r="BM252" i="5" s="1"/>
  <c r="DL258" i="5"/>
  <c r="DL248" i="5"/>
  <c r="AA248" i="5" s="1"/>
  <c r="DL226" i="5"/>
  <c r="AA226" i="5" s="1"/>
  <c r="DL260" i="5"/>
  <c r="BM262" i="5" s="1"/>
  <c r="DL244" i="5"/>
  <c r="AM242" i="5" s="1"/>
  <c r="CU373" i="5"/>
  <c r="CV375" i="5"/>
  <c r="CX371" i="5"/>
  <c r="D371" i="5" s="1"/>
  <c r="CV436" i="5"/>
  <c r="AW431" i="5" s="1"/>
  <c r="AI429" i="5"/>
  <c r="AA21" i="4" l="1"/>
  <c r="C23" i="4" s="1"/>
  <c r="GA371" i="5"/>
  <c r="AA115" i="12" s="1"/>
  <c r="B119" i="12" s="1"/>
  <c r="DJ9" i="6"/>
  <c r="D8" i="6"/>
  <c r="B8" i="6"/>
  <c r="DI9" i="6"/>
  <c r="AE9" i="6" s="1"/>
  <c r="DK9" i="6"/>
  <c r="AQ9" i="6" s="1"/>
  <c r="DG11" i="6"/>
  <c r="DG10" i="6"/>
  <c r="DG9" i="6"/>
  <c r="DG12" i="6"/>
  <c r="DH15" i="6"/>
  <c r="K15" i="6" s="1"/>
  <c r="DH14" i="6"/>
  <c r="K14" i="6" s="1"/>
  <c r="DH13" i="6"/>
  <c r="K13" i="6" s="1"/>
  <c r="DH11" i="6"/>
  <c r="K11" i="6" s="1"/>
  <c r="DH10" i="6"/>
  <c r="K10" i="6" s="1"/>
  <c r="DH9" i="6"/>
  <c r="K9" i="6" s="1"/>
  <c r="DH12" i="6"/>
  <c r="K12" i="6" s="1"/>
  <c r="DG15" i="6"/>
  <c r="DG14" i="6"/>
  <c r="DG13" i="6"/>
  <c r="GA373" i="5"/>
  <c r="AA117" i="12" s="1"/>
  <c r="B123" i="12" s="1"/>
  <c r="AM21" i="4"/>
  <c r="C25" i="4" s="1"/>
  <c r="CN14" i="6"/>
  <c r="CL16" i="6"/>
  <c r="CK15" i="6"/>
  <c r="DN419" i="5"/>
  <c r="AC419" i="5" s="1"/>
  <c r="DN417" i="5"/>
  <c r="AC417" i="5" s="1"/>
  <c r="DP25" i="5"/>
  <c r="DN218" i="5"/>
  <c r="AC218" i="5" s="1"/>
  <c r="DN292" i="5"/>
  <c r="AC292" i="5" s="1"/>
  <c r="DN82" i="5"/>
  <c r="AC82" i="5" s="1"/>
  <c r="DN120" i="5"/>
  <c r="AC122" i="5" s="1"/>
  <c r="DN88" i="5"/>
  <c r="AC88" i="5" s="1"/>
  <c r="DN112" i="5"/>
  <c r="AC112" i="5" s="1"/>
  <c r="DN300" i="5"/>
  <c r="AC300" i="5" s="1"/>
  <c r="DN409" i="5"/>
  <c r="AC409" i="5" s="1"/>
  <c r="DN126" i="5"/>
  <c r="DN86" i="5"/>
  <c r="AC86" i="5" s="1"/>
  <c r="DN27" i="5"/>
  <c r="AC27" i="5" s="1"/>
  <c r="DN94" i="5"/>
  <c r="AC94" i="5" s="1"/>
  <c r="DN106" i="5"/>
  <c r="AO106" i="5" s="1"/>
  <c r="DN38" i="5"/>
  <c r="AI38" i="5" s="1"/>
  <c r="DN302" i="5"/>
  <c r="AC302" i="5" s="1"/>
  <c r="DN306" i="5"/>
  <c r="AC306" i="5" s="1"/>
  <c r="DN423" i="5"/>
  <c r="AC425" i="5" s="1"/>
  <c r="DN425" i="5"/>
  <c r="CA429" i="5" s="1"/>
  <c r="DN78" i="5"/>
  <c r="AC78" i="5" s="1"/>
  <c r="DN108" i="5"/>
  <c r="AC108" i="5" s="1"/>
  <c r="DN122" i="5"/>
  <c r="AC126" i="5" s="1"/>
  <c r="DN124" i="5"/>
  <c r="BO126" i="5" s="1"/>
  <c r="DN413" i="5"/>
  <c r="AC413" i="5" s="1"/>
  <c r="DN31" i="5"/>
  <c r="AC31" i="5" s="1"/>
  <c r="DN36" i="5"/>
  <c r="AI36" i="5" s="1"/>
  <c r="DN114" i="5"/>
  <c r="AC116" i="5" s="1"/>
  <c r="DN118" i="5"/>
  <c r="DN296" i="5"/>
  <c r="AC296" i="5" s="1"/>
  <c r="DN116" i="5"/>
  <c r="BO116" i="5" s="1"/>
  <c r="DN226" i="5"/>
  <c r="AC226" i="5" s="1"/>
  <c r="DN252" i="5"/>
  <c r="BO252" i="5" s="1"/>
  <c r="DN254" i="5"/>
  <c r="DN258" i="5"/>
  <c r="DN246" i="5"/>
  <c r="AC244" i="5" s="1"/>
  <c r="DN256" i="5"/>
  <c r="AC258" i="5" s="1"/>
  <c r="DN220" i="5"/>
  <c r="AC220" i="5" s="1"/>
  <c r="DN248" i="5"/>
  <c r="AC248" i="5" s="1"/>
  <c r="DN224" i="5"/>
  <c r="AC224" i="5" s="1"/>
  <c r="DN230" i="5"/>
  <c r="AC230" i="5" s="1"/>
  <c r="DN250" i="5"/>
  <c r="AC252" i="5" s="1"/>
  <c r="AC262" i="5" s="1"/>
  <c r="DN260" i="5"/>
  <c r="BO262" i="5" s="1"/>
  <c r="DN244" i="5"/>
  <c r="AO242" i="5" s="1"/>
  <c r="GL104" i="5"/>
  <c r="GL106" i="5" s="1"/>
  <c r="CO106" i="5" s="1"/>
  <c r="GJ106" i="5"/>
  <c r="CM106" i="5" s="1"/>
  <c r="BK241" i="5"/>
  <c r="CU375" i="5"/>
  <c r="CX373" i="5"/>
  <c r="D373" i="5" s="1"/>
  <c r="CV377" i="5"/>
  <c r="D12" i="6" l="1"/>
  <c r="B12" i="6"/>
  <c r="D9" i="6"/>
  <c r="B9" i="6"/>
  <c r="D13" i="6"/>
  <c r="B13" i="6"/>
  <c r="B10" i="6"/>
  <c r="D10" i="6"/>
  <c r="D15" i="6"/>
  <c r="B15" i="6"/>
  <c r="D14" i="6"/>
  <c r="B14" i="6"/>
  <c r="B11" i="6"/>
  <c r="D11" i="6"/>
  <c r="CN15" i="6"/>
  <c r="CL17" i="6"/>
  <c r="CK16" i="6"/>
  <c r="DP413" i="5"/>
  <c r="AE413" i="5" s="1"/>
  <c r="DP425" i="5"/>
  <c r="CC429" i="5" s="1"/>
  <c r="DP409" i="5"/>
  <c r="AE409" i="5" s="1"/>
  <c r="DP296" i="5"/>
  <c r="AE296" i="5" s="1"/>
  <c r="DP306" i="5"/>
  <c r="AE306" i="5" s="1"/>
  <c r="DP94" i="5"/>
  <c r="AE94" i="5" s="1"/>
  <c r="DP78" i="5"/>
  <c r="AE78" i="5" s="1"/>
  <c r="DP27" i="5"/>
  <c r="AE27" i="5" s="1"/>
  <c r="DR25" i="5"/>
  <c r="DP116" i="5"/>
  <c r="BQ116" i="5" s="1"/>
  <c r="DP124" i="5"/>
  <c r="BQ126" i="5" s="1"/>
  <c r="DP112" i="5"/>
  <c r="AE112" i="5" s="1"/>
  <c r="DP86" i="5"/>
  <c r="AE86" i="5" s="1"/>
  <c r="DP88" i="5"/>
  <c r="AE88" i="5" s="1"/>
  <c r="DP36" i="5"/>
  <c r="AK36" i="5" s="1"/>
  <c r="DP120" i="5"/>
  <c r="AE122" i="5" s="1"/>
  <c r="DP292" i="5"/>
  <c r="AE292" i="5" s="1"/>
  <c r="DP302" i="5"/>
  <c r="AE302" i="5" s="1"/>
  <c r="DP122" i="5"/>
  <c r="AE126" i="5" s="1"/>
  <c r="DP114" i="5"/>
  <c r="AE116" i="5" s="1"/>
  <c r="DP106" i="5"/>
  <c r="AQ106" i="5" s="1"/>
  <c r="DP118" i="5"/>
  <c r="DP31" i="5"/>
  <c r="AE31" i="5" s="1"/>
  <c r="DP82" i="5"/>
  <c r="AE82" i="5" s="1"/>
  <c r="DP38" i="5"/>
  <c r="AK38" i="5" s="1"/>
  <c r="DP300" i="5"/>
  <c r="AE300" i="5" s="1"/>
  <c r="DP423" i="5"/>
  <c r="AE425" i="5" s="1"/>
  <c r="DP417" i="5"/>
  <c r="AE417" i="5" s="1"/>
  <c r="DP108" i="5"/>
  <c r="AE108" i="5" s="1"/>
  <c r="DP126" i="5"/>
  <c r="DP218" i="5"/>
  <c r="AE218" i="5" s="1"/>
  <c r="DP419" i="5"/>
  <c r="AE419" i="5" s="1"/>
  <c r="DP260" i="5"/>
  <c r="BQ262" i="5" s="1"/>
  <c r="DP252" i="5"/>
  <c r="BQ252" i="5" s="1"/>
  <c r="DP246" i="5"/>
  <c r="AE244" i="5" s="1"/>
  <c r="DP230" i="5"/>
  <c r="AE230" i="5" s="1"/>
  <c r="DP220" i="5"/>
  <c r="AE220" i="5" s="1"/>
  <c r="DP254" i="5"/>
  <c r="DP224" i="5"/>
  <c r="AE224" i="5" s="1"/>
  <c r="DP250" i="5"/>
  <c r="AE252" i="5" s="1"/>
  <c r="AE262" i="5" s="1"/>
  <c r="DP248" i="5"/>
  <c r="AE248" i="5" s="1"/>
  <c r="DP244" i="5"/>
  <c r="AQ242" i="5" s="1"/>
  <c r="DP256" i="5"/>
  <c r="AE258" i="5" s="1"/>
  <c r="DP226" i="5"/>
  <c r="AE226" i="5" s="1"/>
  <c r="DP258" i="5"/>
  <c r="CU377" i="5"/>
  <c r="CV379" i="5"/>
  <c r="CX375" i="5"/>
  <c r="D375" i="5" s="1"/>
  <c r="BM241" i="5"/>
  <c r="CN16" i="6" l="1"/>
  <c r="CL18" i="6"/>
  <c r="CK17" i="6"/>
  <c r="CV381" i="5"/>
  <c r="CU379" i="5"/>
  <c r="CX377" i="5"/>
  <c r="D377" i="5" s="1"/>
  <c r="BO241" i="5"/>
  <c r="DR425" i="5"/>
  <c r="CE429" i="5" s="1"/>
  <c r="DR409" i="5"/>
  <c r="AG409" i="5" s="1"/>
  <c r="DR417" i="5"/>
  <c r="AG417" i="5" s="1"/>
  <c r="DR413" i="5"/>
  <c r="AG413" i="5" s="1"/>
  <c r="DR423" i="5"/>
  <c r="AG425" i="5" s="1"/>
  <c r="DR296" i="5"/>
  <c r="AG296" i="5" s="1"/>
  <c r="DR124" i="5"/>
  <c r="BS126" i="5" s="1"/>
  <c r="DR116" i="5"/>
  <c r="BS116" i="5" s="1"/>
  <c r="DR86" i="5"/>
  <c r="AG86" i="5" s="1"/>
  <c r="DR112" i="5"/>
  <c r="AG112" i="5" s="1"/>
  <c r="DR88" i="5"/>
  <c r="AG88" i="5" s="1"/>
  <c r="DR78" i="5"/>
  <c r="AG78" i="5" s="1"/>
  <c r="DT25" i="5"/>
  <c r="DR106" i="5"/>
  <c r="AS106" i="5" s="1"/>
  <c r="DR94" i="5"/>
  <c r="AG94" i="5" s="1"/>
  <c r="DR27" i="5"/>
  <c r="AG27" i="5" s="1"/>
  <c r="DR38" i="5"/>
  <c r="AM38" i="5" s="1"/>
  <c r="DR302" i="5"/>
  <c r="AG302" i="5" s="1"/>
  <c r="DR306" i="5"/>
  <c r="AG306" i="5" s="1"/>
  <c r="DR292" i="5"/>
  <c r="AG292" i="5" s="1"/>
  <c r="DR120" i="5"/>
  <c r="AG122" i="5" s="1"/>
  <c r="DR114" i="5"/>
  <c r="AG116" i="5" s="1"/>
  <c r="DR218" i="5"/>
  <c r="AG218" i="5" s="1"/>
  <c r="DR82" i="5"/>
  <c r="AG82" i="5" s="1"/>
  <c r="DR126" i="5"/>
  <c r="DR300" i="5"/>
  <c r="AG300" i="5" s="1"/>
  <c r="DR419" i="5"/>
  <c r="AG419" i="5" s="1"/>
  <c r="DR31" i="5"/>
  <c r="AG31" i="5" s="1"/>
  <c r="DR36" i="5"/>
  <c r="AM36" i="5" s="1"/>
  <c r="DR108" i="5"/>
  <c r="AG108" i="5" s="1"/>
  <c r="DR122" i="5"/>
  <c r="AG126" i="5" s="1"/>
  <c r="DR118" i="5"/>
  <c r="DR220" i="5"/>
  <c r="AG220" i="5" s="1"/>
  <c r="DR254" i="5"/>
  <c r="DR258" i="5"/>
  <c r="DR246" i="5"/>
  <c r="AG244" i="5" s="1"/>
  <c r="DR256" i="5"/>
  <c r="AG258" i="5" s="1"/>
  <c r="DR230" i="5"/>
  <c r="AG230" i="5" s="1"/>
  <c r="DR250" i="5"/>
  <c r="AG252" i="5" s="1"/>
  <c r="AG262" i="5" s="1"/>
  <c r="DR226" i="5"/>
  <c r="AG226" i="5" s="1"/>
  <c r="DR248" i="5"/>
  <c r="AG248" i="5" s="1"/>
  <c r="DR252" i="5"/>
  <c r="BS252" i="5" s="1"/>
  <c r="DR224" i="5"/>
  <c r="AG224" i="5" s="1"/>
  <c r="DR260" i="5"/>
  <c r="BS262" i="5" s="1"/>
  <c r="DR244" i="5"/>
  <c r="AS242" i="5" s="1"/>
  <c r="CN17" i="6" l="1"/>
  <c r="CL19" i="6"/>
  <c r="CK18" i="6"/>
  <c r="BQ241" i="5"/>
  <c r="CU381" i="5"/>
  <c r="CV383" i="5"/>
  <c r="CX379" i="5"/>
  <c r="D379" i="5" s="1"/>
  <c r="DT425" i="5"/>
  <c r="CG429" i="5" s="1"/>
  <c r="DT296" i="5"/>
  <c r="AI296" i="5" s="1"/>
  <c r="DT300" i="5"/>
  <c r="AI300" i="5" s="1"/>
  <c r="DT122" i="5"/>
  <c r="AI126" i="5" s="1"/>
  <c r="DT108" i="5"/>
  <c r="AI108" i="5" s="1"/>
  <c r="DT94" i="5"/>
  <c r="AI94" i="5" s="1"/>
  <c r="DT27" i="5"/>
  <c r="AI27" i="5" s="1"/>
  <c r="DV25" i="5"/>
  <c r="DT118" i="5"/>
  <c r="DT409" i="5"/>
  <c r="AI409" i="5" s="1"/>
  <c r="DT78" i="5"/>
  <c r="AI78" i="5" s="1"/>
  <c r="DT38" i="5"/>
  <c r="AO38" i="5" s="1"/>
  <c r="DT86" i="5"/>
  <c r="AI86" i="5" s="1"/>
  <c r="DT302" i="5"/>
  <c r="AI302" i="5" s="1"/>
  <c r="DT218" i="5"/>
  <c r="AI218" i="5" s="1"/>
  <c r="DT116" i="5"/>
  <c r="BU116" i="5" s="1"/>
  <c r="DT106" i="5"/>
  <c r="DT114" i="5"/>
  <c r="AI116" i="5" s="1"/>
  <c r="DT419" i="5"/>
  <c r="AI419" i="5" s="1"/>
  <c r="DT31" i="5"/>
  <c r="AI31" i="5" s="1"/>
  <c r="DT36" i="5"/>
  <c r="AO36" i="5" s="1"/>
  <c r="DT82" i="5"/>
  <c r="AI82" i="5" s="1"/>
  <c r="DT120" i="5"/>
  <c r="AI122" i="5" s="1"/>
  <c r="DT88" i="5"/>
  <c r="AI88" i="5" s="1"/>
  <c r="DT124" i="5"/>
  <c r="BU126" i="5" s="1"/>
  <c r="DT306" i="5"/>
  <c r="AI306" i="5" s="1"/>
  <c r="DT423" i="5"/>
  <c r="AI425" i="5" s="1"/>
  <c r="DT417" i="5"/>
  <c r="AI417" i="5" s="1"/>
  <c r="DT126" i="5"/>
  <c r="DT292" i="5"/>
  <c r="AI292" i="5" s="1"/>
  <c r="DT112" i="5"/>
  <c r="AI112" i="5" s="1"/>
  <c r="DT413" i="5"/>
  <c r="AI413" i="5" s="1"/>
  <c r="DT230" i="5"/>
  <c r="AI230" i="5" s="1"/>
  <c r="DT220" i="5"/>
  <c r="AI220" i="5" s="1"/>
  <c r="DT260" i="5"/>
  <c r="BU262" i="5" s="1"/>
  <c r="DT254" i="5"/>
  <c r="DT252" i="5"/>
  <c r="BU252" i="5" s="1"/>
  <c r="DT224" i="5"/>
  <c r="AI224" i="5" s="1"/>
  <c r="DT246" i="5"/>
  <c r="AI244" i="5" s="1"/>
  <c r="DT250" i="5"/>
  <c r="AI252" i="5" s="1"/>
  <c r="AI262" i="5" s="1"/>
  <c r="DT256" i="5"/>
  <c r="AI258" i="5" s="1"/>
  <c r="DT248" i="5"/>
  <c r="AI248" i="5" s="1"/>
  <c r="DT226" i="5"/>
  <c r="AI226" i="5" s="1"/>
  <c r="DT244" i="5"/>
  <c r="DT258" i="5"/>
  <c r="CN18" i="6" l="1"/>
  <c r="CL20" i="6"/>
  <c r="CK19" i="6"/>
  <c r="DV417" i="5"/>
  <c r="AK417" i="5" s="1"/>
  <c r="DV419" i="5"/>
  <c r="AK419" i="5" s="1"/>
  <c r="DV118" i="5"/>
  <c r="DV122" i="5"/>
  <c r="AK126" i="5" s="1"/>
  <c r="DX25" i="5"/>
  <c r="DV108" i="5"/>
  <c r="AK108" i="5" s="1"/>
  <c r="DV36" i="5"/>
  <c r="AQ36" i="5" s="1"/>
  <c r="DV31" i="5"/>
  <c r="AK31" i="5" s="1"/>
  <c r="DV27" i="5"/>
  <c r="AK27" i="5" s="1"/>
  <c r="DV94" i="5"/>
  <c r="AK94" i="5" s="1"/>
  <c r="DV106" i="5"/>
  <c r="DV38" i="5"/>
  <c r="AQ38" i="5" s="1"/>
  <c r="DV126" i="5"/>
  <c r="DV120" i="5"/>
  <c r="AK122" i="5" s="1"/>
  <c r="DV116" i="5"/>
  <c r="BW116" i="5" s="1"/>
  <c r="DV302" i="5"/>
  <c r="AK302" i="5" s="1"/>
  <c r="DV306" i="5"/>
  <c r="AK306" i="5" s="1"/>
  <c r="DV425" i="5"/>
  <c r="CI429" i="5" s="1"/>
  <c r="DV82" i="5"/>
  <c r="AK82" i="5" s="1"/>
  <c r="DV78" i="5"/>
  <c r="AK78" i="5" s="1"/>
  <c r="DV413" i="5"/>
  <c r="AK413" i="5" s="1"/>
  <c r="DV114" i="5"/>
  <c r="AK116" i="5" s="1"/>
  <c r="DV218" i="5"/>
  <c r="AK218" i="5" s="1"/>
  <c r="DV296" i="5"/>
  <c r="AK296" i="5" s="1"/>
  <c r="DV423" i="5"/>
  <c r="AK425" i="5" s="1"/>
  <c r="DV88" i="5"/>
  <c r="AK88" i="5" s="1"/>
  <c r="DV292" i="5"/>
  <c r="AK292" i="5" s="1"/>
  <c r="DV112" i="5"/>
  <c r="AK112" i="5" s="1"/>
  <c r="DV409" i="5"/>
  <c r="AK409" i="5" s="1"/>
  <c r="DV124" i="5"/>
  <c r="BW126" i="5" s="1"/>
  <c r="DV300" i="5"/>
  <c r="AK300" i="5" s="1"/>
  <c r="DV86" i="5"/>
  <c r="AK86" i="5" s="1"/>
  <c r="DV220" i="5"/>
  <c r="AK220" i="5" s="1"/>
  <c r="DV248" i="5"/>
  <c r="AK248" i="5" s="1"/>
  <c r="DV258" i="5"/>
  <c r="DV230" i="5"/>
  <c r="AK230" i="5" s="1"/>
  <c r="DV256" i="5"/>
  <c r="AK258" i="5" s="1"/>
  <c r="DV260" i="5"/>
  <c r="BW262" i="5" s="1"/>
  <c r="DV252" i="5"/>
  <c r="BW252" i="5" s="1"/>
  <c r="DV250" i="5"/>
  <c r="AK252" i="5" s="1"/>
  <c r="AK262" i="5" s="1"/>
  <c r="DV244" i="5"/>
  <c r="DV224" i="5"/>
  <c r="AK224" i="5" s="1"/>
  <c r="DV226" i="5"/>
  <c r="AK226" i="5" s="1"/>
  <c r="DV254" i="5"/>
  <c r="DV246" i="5"/>
  <c r="AK244" i="5" s="1"/>
  <c r="BS241" i="5"/>
  <c r="BU241" i="5" s="1"/>
  <c r="BW241" i="5" s="1"/>
  <c r="BY241" i="5" s="1"/>
  <c r="CA241" i="5" s="1"/>
  <c r="CC241" i="5" s="1"/>
  <c r="CJ241" i="5" s="1"/>
  <c r="CM241" i="5" s="1"/>
  <c r="CO241" i="5" s="1"/>
  <c r="CU383" i="5"/>
  <c r="CV385" i="5"/>
  <c r="CX381" i="5"/>
  <c r="D381" i="5" s="1"/>
  <c r="CN19" i="6" l="1"/>
  <c r="CL21" i="6"/>
  <c r="CK20" i="6"/>
  <c r="DX425" i="5"/>
  <c r="CK429" i="5" s="1"/>
  <c r="DX413" i="5"/>
  <c r="AM413" i="5" s="1"/>
  <c r="DX409" i="5"/>
  <c r="AM409" i="5" s="1"/>
  <c r="DX296" i="5"/>
  <c r="AM296" i="5" s="1"/>
  <c r="DX306" i="5"/>
  <c r="AM306" i="5" s="1"/>
  <c r="DX112" i="5"/>
  <c r="AM112" i="5" s="1"/>
  <c r="DX94" i="5"/>
  <c r="AM94" i="5" s="1"/>
  <c r="DX78" i="5"/>
  <c r="AM78" i="5" s="1"/>
  <c r="DX27" i="5"/>
  <c r="AM27" i="5" s="1"/>
  <c r="DZ25" i="5"/>
  <c r="DX124" i="5"/>
  <c r="BY126" i="5" s="1"/>
  <c r="DX120" i="5"/>
  <c r="AM122" i="5" s="1"/>
  <c r="DX116" i="5"/>
  <c r="BY116" i="5" s="1"/>
  <c r="DX86" i="5"/>
  <c r="AM86" i="5" s="1"/>
  <c r="DX88" i="5"/>
  <c r="AM88" i="5" s="1"/>
  <c r="DX106" i="5"/>
  <c r="DX126" i="5"/>
  <c r="DX300" i="5"/>
  <c r="AM300" i="5" s="1"/>
  <c r="DX417" i="5"/>
  <c r="AM417" i="5" s="1"/>
  <c r="DX114" i="5"/>
  <c r="AM116" i="5" s="1"/>
  <c r="DX118" i="5"/>
  <c r="DX423" i="5"/>
  <c r="AM425" i="5" s="1"/>
  <c r="DX419" i="5"/>
  <c r="AM419" i="5" s="1"/>
  <c r="DX36" i="5"/>
  <c r="AS36" i="5" s="1"/>
  <c r="DX82" i="5"/>
  <c r="AM82" i="5" s="1"/>
  <c r="DX302" i="5"/>
  <c r="AM302" i="5" s="1"/>
  <c r="DX108" i="5"/>
  <c r="AM108" i="5" s="1"/>
  <c r="DX122" i="5"/>
  <c r="AM126" i="5" s="1"/>
  <c r="DX31" i="5"/>
  <c r="AM31" i="5" s="1"/>
  <c r="DX38" i="5"/>
  <c r="AS38" i="5" s="1"/>
  <c r="DX218" i="5"/>
  <c r="AM218" i="5" s="1"/>
  <c r="DX292" i="5"/>
  <c r="AM292" i="5" s="1"/>
  <c r="DX220" i="5"/>
  <c r="AM220" i="5" s="1"/>
  <c r="DX256" i="5"/>
  <c r="AM258" i="5" s="1"/>
  <c r="DX248" i="5"/>
  <c r="AM248" i="5" s="1"/>
  <c r="DX252" i="5"/>
  <c r="BY252" i="5" s="1"/>
  <c r="DX224" i="5"/>
  <c r="AM224" i="5" s="1"/>
  <c r="DX226" i="5"/>
  <c r="AM226" i="5" s="1"/>
  <c r="DX244" i="5"/>
  <c r="DX254" i="5"/>
  <c r="DX258" i="5"/>
  <c r="DX246" i="5"/>
  <c r="AM244" i="5" s="1"/>
  <c r="DX250" i="5"/>
  <c r="AM252" i="5" s="1"/>
  <c r="AM262" i="5" s="1"/>
  <c r="DX260" i="5"/>
  <c r="BY262" i="5" s="1"/>
  <c r="DX230" i="5"/>
  <c r="AM230" i="5" s="1"/>
  <c r="CU385" i="5"/>
  <c r="CV387" i="5"/>
  <c r="CX383" i="5"/>
  <c r="D383" i="5" s="1"/>
  <c r="CN20" i="6" l="1"/>
  <c r="CL22" i="6"/>
  <c r="CK21" i="6"/>
  <c r="CV389" i="5"/>
  <c r="CX385" i="5"/>
  <c r="D385" i="5" s="1"/>
  <c r="CU387" i="5"/>
  <c r="DZ413" i="5"/>
  <c r="AO413" i="5" s="1"/>
  <c r="DZ425" i="5"/>
  <c r="CM429" i="5" s="1"/>
  <c r="DZ417" i="5"/>
  <c r="AO417" i="5" s="1"/>
  <c r="DZ409" i="5"/>
  <c r="AO409" i="5" s="1"/>
  <c r="DZ419" i="5"/>
  <c r="AO419" i="5" s="1"/>
  <c r="DZ296" i="5"/>
  <c r="AO296" i="5" s="1"/>
  <c r="DZ116" i="5"/>
  <c r="CA116" i="5" s="1"/>
  <c r="DZ88" i="5"/>
  <c r="AO88" i="5" s="1"/>
  <c r="DZ124" i="5"/>
  <c r="CA126" i="5" s="1"/>
  <c r="DZ86" i="5"/>
  <c r="AO86" i="5" s="1"/>
  <c r="DZ112" i="5"/>
  <c r="AO112" i="5" s="1"/>
  <c r="DZ106" i="5"/>
  <c r="DZ94" i="5"/>
  <c r="DZ27" i="5"/>
  <c r="AO27" i="5" s="1"/>
  <c r="EB25" i="5"/>
  <c r="DZ78" i="5"/>
  <c r="AO78" i="5" s="1"/>
  <c r="DZ82" i="5"/>
  <c r="AO82" i="5" s="1"/>
  <c r="DZ300" i="5"/>
  <c r="AO300" i="5" s="1"/>
  <c r="DZ423" i="5"/>
  <c r="DZ292" i="5"/>
  <c r="AO292" i="5" s="1"/>
  <c r="DZ306" i="5"/>
  <c r="DZ38" i="5"/>
  <c r="DZ31" i="5"/>
  <c r="AO31" i="5" s="1"/>
  <c r="DZ36" i="5"/>
  <c r="DZ108" i="5"/>
  <c r="AO108" i="5" s="1"/>
  <c r="DZ122" i="5"/>
  <c r="AO126" i="5" s="1"/>
  <c r="DZ126" i="5"/>
  <c r="DZ120" i="5"/>
  <c r="AO122" i="5" s="1"/>
  <c r="DZ114" i="5"/>
  <c r="AO116" i="5" s="1"/>
  <c r="DZ118" i="5"/>
  <c r="DZ218" i="5"/>
  <c r="AO218" i="5" s="1"/>
  <c r="DZ302" i="5"/>
  <c r="AO302" i="5" s="1"/>
  <c r="DZ248" i="5"/>
  <c r="AO248" i="5" s="1"/>
  <c r="DZ224" i="5"/>
  <c r="AO224" i="5" s="1"/>
  <c r="DZ246" i="5"/>
  <c r="AO244" i="5" s="1"/>
  <c r="DZ220" i="5"/>
  <c r="AO220" i="5" s="1"/>
  <c r="DZ256" i="5"/>
  <c r="AO258" i="5" s="1"/>
  <c r="DZ254" i="5"/>
  <c r="DZ252" i="5"/>
  <c r="CA252" i="5" s="1"/>
  <c r="DZ244" i="5"/>
  <c r="DZ258" i="5"/>
  <c r="DZ230" i="5"/>
  <c r="DZ226" i="5"/>
  <c r="AO226" i="5" s="1"/>
  <c r="DZ250" i="5"/>
  <c r="AO252" i="5" s="1"/>
  <c r="AO262" i="5" s="1"/>
  <c r="DZ260" i="5"/>
  <c r="CA262" i="5" s="1"/>
  <c r="CN21" i="6" l="1"/>
  <c r="CL23" i="6"/>
  <c r="CK22" i="6"/>
  <c r="EB425" i="5"/>
  <c r="CO429" i="5" s="1"/>
  <c r="EB417" i="5"/>
  <c r="AQ417" i="5" s="1"/>
  <c r="EB409" i="5"/>
  <c r="AQ409" i="5" s="1"/>
  <c r="EB296" i="5"/>
  <c r="AQ296" i="5" s="1"/>
  <c r="EB300" i="5"/>
  <c r="AQ300" i="5" s="1"/>
  <c r="EB122" i="5"/>
  <c r="EB108" i="5"/>
  <c r="AQ108" i="5" s="1"/>
  <c r="EB94" i="5"/>
  <c r="EB78" i="5"/>
  <c r="AQ78" i="5" s="1"/>
  <c r="EB27" i="5"/>
  <c r="AQ27" i="5" s="1"/>
  <c r="ED25" i="5"/>
  <c r="EB31" i="5"/>
  <c r="AQ31" i="5" s="1"/>
  <c r="EB36" i="5"/>
  <c r="EB82" i="5"/>
  <c r="AQ82" i="5" s="1"/>
  <c r="EB120" i="5"/>
  <c r="AQ122" i="5" s="1"/>
  <c r="EB118" i="5"/>
  <c r="EB106" i="5"/>
  <c r="EB126" i="5"/>
  <c r="EB112" i="5"/>
  <c r="AQ112" i="5" s="1"/>
  <c r="EB306" i="5"/>
  <c r="EB423" i="5"/>
  <c r="EB413" i="5"/>
  <c r="AQ413" i="5" s="1"/>
  <c r="EB114" i="5"/>
  <c r="EB302" i="5"/>
  <c r="AQ302" i="5" s="1"/>
  <c r="EB419" i="5"/>
  <c r="AQ419" i="5" s="1"/>
  <c r="EB116" i="5"/>
  <c r="EB86" i="5"/>
  <c r="AQ86" i="5" s="1"/>
  <c r="EB218" i="5"/>
  <c r="AQ218" i="5" s="1"/>
  <c r="EB292" i="5"/>
  <c r="AQ292" i="5" s="1"/>
  <c r="EB88" i="5"/>
  <c r="AQ88" i="5" s="1"/>
  <c r="EB124" i="5"/>
  <c r="EB256" i="5"/>
  <c r="AQ258" i="5" s="1"/>
  <c r="EB254" i="5"/>
  <c r="EB220" i="5"/>
  <c r="AQ220" i="5" s="1"/>
  <c r="EB252" i="5"/>
  <c r="EB224" i="5"/>
  <c r="AQ224" i="5" s="1"/>
  <c r="EB246" i="5"/>
  <c r="AQ244" i="5" s="1"/>
  <c r="EB248" i="5"/>
  <c r="AQ248" i="5" s="1"/>
  <c r="EB226" i="5"/>
  <c r="AQ226" i="5" s="1"/>
  <c r="EB260" i="5"/>
  <c r="EB244" i="5"/>
  <c r="EB250" i="5"/>
  <c r="EB230" i="5"/>
  <c r="EB258" i="5"/>
  <c r="CV391" i="5"/>
  <c r="CX387" i="5"/>
  <c r="D387" i="5" s="1"/>
  <c r="CU389" i="5"/>
  <c r="CN22" i="6" l="1"/>
  <c r="CL24" i="6"/>
  <c r="CK23" i="6"/>
  <c r="CU391" i="5"/>
  <c r="CV393" i="5"/>
  <c r="CX389" i="5"/>
  <c r="D389" i="5" s="1"/>
  <c r="ED423" i="5"/>
  <c r="ED302" i="5"/>
  <c r="AS302" i="5" s="1"/>
  <c r="EF25" i="5"/>
  <c r="ED31" i="5"/>
  <c r="AS31" i="5" s="1"/>
  <c r="ED114" i="5"/>
  <c r="ED86" i="5"/>
  <c r="AS86" i="5" s="1"/>
  <c r="ED306" i="5"/>
  <c r="ED296" i="5"/>
  <c r="AS296" i="5" s="1"/>
  <c r="ED419" i="5"/>
  <c r="AS419" i="5" s="1"/>
  <c r="ED120" i="5"/>
  <c r="AS122" i="5" s="1"/>
  <c r="ED108" i="5"/>
  <c r="AS108" i="5" s="1"/>
  <c r="ED292" i="5"/>
  <c r="AS292" i="5" s="1"/>
  <c r="ED112" i="5"/>
  <c r="AS112" i="5" s="1"/>
  <c r="ED409" i="5"/>
  <c r="AS409" i="5" s="1"/>
  <c r="ED417" i="5"/>
  <c r="AS417" i="5" s="1"/>
  <c r="ED36" i="5"/>
  <c r="ED78" i="5"/>
  <c r="AS78" i="5" s="1"/>
  <c r="ED126" i="5"/>
  <c r="ED124" i="5"/>
  <c r="ED413" i="5"/>
  <c r="AS413" i="5" s="1"/>
  <c r="ED27" i="5"/>
  <c r="AS27" i="5" s="1"/>
  <c r="ED94" i="5"/>
  <c r="ED106" i="5"/>
  <c r="ED218" i="5"/>
  <c r="AS218" i="5" s="1"/>
  <c r="ED116" i="5"/>
  <c r="ED300" i="5"/>
  <c r="AS300" i="5" s="1"/>
  <c r="ED425" i="5"/>
  <c r="ED122" i="5"/>
  <c r="ED88" i="5"/>
  <c r="AS88" i="5" s="1"/>
  <c r="ED82" i="5"/>
  <c r="AS82" i="5" s="1"/>
  <c r="ED118" i="5"/>
  <c r="ED250" i="5"/>
  <c r="ED246" i="5"/>
  <c r="AS244" i="5" s="1"/>
  <c r="ED220" i="5"/>
  <c r="AS220" i="5" s="1"/>
  <c r="ED248" i="5"/>
  <c r="AS248" i="5" s="1"/>
  <c r="ED254" i="5"/>
  <c r="ED230" i="5"/>
  <c r="ED256" i="5"/>
  <c r="AS258" i="5" s="1"/>
  <c r="ED224" i="5"/>
  <c r="AS224" i="5" s="1"/>
  <c r="ED258" i="5"/>
  <c r="ED260" i="5"/>
  <c r="ED252" i="5"/>
  <c r="ED244" i="5"/>
  <c r="ED226" i="5"/>
  <c r="AS226" i="5" s="1"/>
  <c r="CN23" i="6" l="1"/>
  <c r="CL25" i="6"/>
  <c r="CL26" i="6" s="1"/>
  <c r="CK24" i="6"/>
  <c r="EF425" i="5"/>
  <c r="EF413" i="5"/>
  <c r="AU413" i="5" s="1"/>
  <c r="EF409" i="5"/>
  <c r="AU409" i="5" s="1"/>
  <c r="EF296" i="5"/>
  <c r="AU296" i="5" s="1"/>
  <c r="EF306" i="5"/>
  <c r="EF94" i="5"/>
  <c r="EF78" i="5"/>
  <c r="AU78" i="5" s="1"/>
  <c r="EF27" i="5"/>
  <c r="AU27" i="5" s="1"/>
  <c r="EH25" i="5"/>
  <c r="EF112" i="5"/>
  <c r="AU112" i="5" s="1"/>
  <c r="EF124" i="5"/>
  <c r="EF126" i="5"/>
  <c r="EF116" i="5"/>
  <c r="EF88" i="5"/>
  <c r="AU88" i="5" s="1"/>
  <c r="EF86" i="5"/>
  <c r="AU86" i="5" s="1"/>
  <c r="EF31" i="5"/>
  <c r="AU31" i="5" s="1"/>
  <c r="EF82" i="5"/>
  <c r="AU82" i="5" s="1"/>
  <c r="EF108" i="5"/>
  <c r="AU108" i="5" s="1"/>
  <c r="EF122" i="5"/>
  <c r="EF36" i="5"/>
  <c r="EF292" i="5"/>
  <c r="AU292" i="5" s="1"/>
  <c r="EF300" i="5"/>
  <c r="AU300" i="5" s="1"/>
  <c r="EF417" i="5"/>
  <c r="AU417" i="5" s="1"/>
  <c r="EF120" i="5"/>
  <c r="AU122" i="5" s="1"/>
  <c r="EF114" i="5"/>
  <c r="EF106" i="5"/>
  <c r="EF118" i="5"/>
  <c r="EF218" i="5"/>
  <c r="AU218" i="5" s="1"/>
  <c r="EF419" i="5"/>
  <c r="AU419" i="5" s="1"/>
  <c r="EF302" i="5"/>
  <c r="AU302" i="5" s="1"/>
  <c r="EF423" i="5"/>
  <c r="EF250" i="5"/>
  <c r="EF252" i="5"/>
  <c r="EF254" i="5"/>
  <c r="EF260" i="5"/>
  <c r="EF246" i="5"/>
  <c r="AU244" i="5" s="1"/>
  <c r="EF220" i="5"/>
  <c r="AU220" i="5" s="1"/>
  <c r="EF244" i="5"/>
  <c r="EF248" i="5"/>
  <c r="AU248" i="5" s="1"/>
  <c r="EF226" i="5"/>
  <c r="AU226" i="5" s="1"/>
  <c r="EF258" i="5"/>
  <c r="EF230" i="5"/>
  <c r="EF256" i="5"/>
  <c r="AU258" i="5" s="1"/>
  <c r="EF224" i="5"/>
  <c r="AU224" i="5" s="1"/>
  <c r="CV395" i="5"/>
  <c r="CX391" i="5"/>
  <c r="D391" i="5" s="1"/>
  <c r="CU393" i="5"/>
  <c r="CL27" i="6" l="1"/>
  <c r="CN25" i="6"/>
  <c r="CN24" i="6"/>
  <c r="CK25" i="6"/>
  <c r="CX393" i="5"/>
  <c r="D393" i="5" s="1"/>
  <c r="CU395" i="5"/>
  <c r="CV397" i="5"/>
  <c r="EH417" i="5"/>
  <c r="AW417" i="5" s="1"/>
  <c r="EH419" i="5"/>
  <c r="AW419" i="5" s="1"/>
  <c r="EH425" i="5"/>
  <c r="EH409" i="5"/>
  <c r="AW409" i="5" s="1"/>
  <c r="EH413" i="5"/>
  <c r="AW413" i="5" s="1"/>
  <c r="EH124" i="5"/>
  <c r="EH86" i="5"/>
  <c r="AW86" i="5" s="1"/>
  <c r="EH112" i="5"/>
  <c r="AW112" i="5" s="1"/>
  <c r="EH296" i="5"/>
  <c r="AW296" i="5" s="1"/>
  <c r="EH116" i="5"/>
  <c r="EH88" i="5"/>
  <c r="AW88" i="5" s="1"/>
  <c r="EH27" i="5"/>
  <c r="AW27" i="5" s="1"/>
  <c r="EH78" i="5"/>
  <c r="AW78" i="5" s="1"/>
  <c r="EJ25" i="5"/>
  <c r="EH106" i="5"/>
  <c r="EH94" i="5"/>
  <c r="EH31" i="5"/>
  <c r="EH36" i="5"/>
  <c r="EH108" i="5"/>
  <c r="AW108" i="5" s="1"/>
  <c r="EH122" i="5"/>
  <c r="EH292" i="5"/>
  <c r="AW292" i="5" s="1"/>
  <c r="EH302" i="5"/>
  <c r="AW302" i="5" s="1"/>
  <c r="EH82" i="5"/>
  <c r="AW82" i="5" s="1"/>
  <c r="EH300" i="5"/>
  <c r="AW300" i="5" s="1"/>
  <c r="EH120" i="5"/>
  <c r="AW122" i="5" s="1"/>
  <c r="EH114" i="5"/>
  <c r="EH126" i="5"/>
  <c r="EH118" i="5"/>
  <c r="EH218" i="5"/>
  <c r="AW218" i="5" s="1"/>
  <c r="EH423" i="5"/>
  <c r="EH306" i="5"/>
  <c r="EH220" i="5"/>
  <c r="AW220" i="5" s="1"/>
  <c r="EH256" i="5"/>
  <c r="AW258" i="5" s="1"/>
  <c r="EH244" i="5"/>
  <c r="EH252" i="5"/>
  <c r="EH224" i="5"/>
  <c r="AW224" i="5" s="1"/>
  <c r="EH230" i="5"/>
  <c r="EH250" i="5"/>
  <c r="EH226" i="5"/>
  <c r="AW226" i="5" s="1"/>
  <c r="EH260" i="5"/>
  <c r="EH254" i="5"/>
  <c r="EH246" i="5"/>
  <c r="AW244" i="5" s="1"/>
  <c r="EH248" i="5"/>
  <c r="AW248" i="5" s="1"/>
  <c r="EH258" i="5"/>
  <c r="CL28" i="6" l="1"/>
  <c r="CN26" i="6"/>
  <c r="CU397" i="5"/>
  <c r="CX395" i="5"/>
  <c r="D395" i="5" s="1"/>
  <c r="EJ425" i="5"/>
  <c r="EJ417" i="5"/>
  <c r="AY417" i="5" s="1"/>
  <c r="EJ419" i="5"/>
  <c r="AY419" i="5" s="1"/>
  <c r="EJ296" i="5"/>
  <c r="AY296" i="5" s="1"/>
  <c r="EJ409" i="5"/>
  <c r="AY409" i="5" s="1"/>
  <c r="EJ300" i="5"/>
  <c r="AY300" i="5" s="1"/>
  <c r="EJ122" i="5"/>
  <c r="EJ108" i="5"/>
  <c r="AY108" i="5" s="1"/>
  <c r="EJ94" i="5"/>
  <c r="EJ78" i="5"/>
  <c r="AY78" i="5" s="1"/>
  <c r="EJ27" i="5"/>
  <c r="AY27" i="5" s="1"/>
  <c r="EL25" i="5"/>
  <c r="EJ218" i="5"/>
  <c r="AY218" i="5" s="1"/>
  <c r="EJ118" i="5"/>
  <c r="EJ106" i="5"/>
  <c r="EJ114" i="5"/>
  <c r="EJ126" i="5"/>
  <c r="EJ116" i="5"/>
  <c r="EJ31" i="5"/>
  <c r="EJ36" i="5"/>
  <c r="EJ82" i="5"/>
  <c r="AY82" i="5" s="1"/>
  <c r="EJ120" i="5"/>
  <c r="AY122" i="5" s="1"/>
  <c r="EJ88" i="5"/>
  <c r="AY88" i="5" s="1"/>
  <c r="EJ302" i="5"/>
  <c r="AY302" i="5" s="1"/>
  <c r="EJ306" i="5"/>
  <c r="EJ423" i="5"/>
  <c r="EJ292" i="5"/>
  <c r="AY292" i="5" s="1"/>
  <c r="EJ112" i="5"/>
  <c r="AY112" i="5" s="1"/>
  <c r="EJ413" i="5"/>
  <c r="AY413" i="5" s="1"/>
  <c r="EJ86" i="5"/>
  <c r="AY86" i="5" s="1"/>
  <c r="EJ124" i="5"/>
  <c r="EJ250" i="5"/>
  <c r="EJ248" i="5"/>
  <c r="AY248" i="5" s="1"/>
  <c r="EJ260" i="5"/>
  <c r="EJ244" i="5"/>
  <c r="EJ254" i="5"/>
  <c r="EJ224" i="5"/>
  <c r="AY224" i="5" s="1"/>
  <c r="EJ252" i="5"/>
  <c r="EJ258" i="5"/>
  <c r="EJ246" i="5"/>
  <c r="AY244" i="5" s="1"/>
  <c r="EJ220" i="5"/>
  <c r="AY220" i="5" s="1"/>
  <c r="EJ256" i="5"/>
  <c r="AY258" i="5" s="1"/>
  <c r="EJ226" i="5"/>
  <c r="AY226" i="5" s="1"/>
  <c r="EJ230" i="5"/>
  <c r="CL29" i="6" l="1"/>
  <c r="CN27" i="6"/>
  <c r="EL417" i="5"/>
  <c r="BA417" i="5" s="1"/>
  <c r="EN25" i="5"/>
  <c r="EL118" i="5"/>
  <c r="EL122" i="5"/>
  <c r="EL36" i="5"/>
  <c r="EL31" i="5"/>
  <c r="EL108" i="5"/>
  <c r="BA108" i="5" s="1"/>
  <c r="EL78" i="5"/>
  <c r="BA78" i="5" s="1"/>
  <c r="EL114" i="5"/>
  <c r="EL292" i="5"/>
  <c r="BA292" i="5" s="1"/>
  <c r="EL124" i="5"/>
  <c r="EL423" i="5"/>
  <c r="EL413" i="5"/>
  <c r="EL27" i="5"/>
  <c r="BA27" i="5" s="1"/>
  <c r="EL106" i="5"/>
  <c r="EL425" i="5"/>
  <c r="EL302" i="5"/>
  <c r="BA302" i="5" s="1"/>
  <c r="EL88" i="5"/>
  <c r="BA88" i="5" s="1"/>
  <c r="EL112" i="5"/>
  <c r="BA112" i="5" s="1"/>
  <c r="EL300" i="5"/>
  <c r="BA300" i="5" s="1"/>
  <c r="EL419" i="5"/>
  <c r="BA419" i="5" s="1"/>
  <c r="EL86" i="5"/>
  <c r="BA86" i="5" s="1"/>
  <c r="EL120" i="5"/>
  <c r="BA122" i="5" s="1"/>
  <c r="EL306" i="5"/>
  <c r="EL296" i="5"/>
  <c r="EL82" i="5"/>
  <c r="EL94" i="5"/>
  <c r="EL126" i="5"/>
  <c r="EL218" i="5"/>
  <c r="BA218" i="5" s="1"/>
  <c r="EL116" i="5"/>
  <c r="EL409" i="5"/>
  <c r="BA409" i="5" s="1"/>
  <c r="EL230" i="5"/>
  <c r="EL224" i="5"/>
  <c r="BA224" i="5" s="1"/>
  <c r="EL260" i="5"/>
  <c r="EL250" i="5"/>
  <c r="EL254" i="5"/>
  <c r="EL252" i="5"/>
  <c r="EL246" i="5"/>
  <c r="BA244" i="5" s="1"/>
  <c r="EL220" i="5"/>
  <c r="EL244" i="5"/>
  <c r="EL258" i="5"/>
  <c r="EL256" i="5"/>
  <c r="BA258" i="5" s="1"/>
  <c r="EL248" i="5"/>
  <c r="BA248" i="5" s="1"/>
  <c r="EL226" i="5"/>
  <c r="BA226" i="5" s="1"/>
  <c r="CL30" i="6" l="1"/>
  <c r="CN28" i="6"/>
  <c r="EN425" i="5"/>
  <c r="EN409" i="5"/>
  <c r="BC409" i="5" s="1"/>
  <c r="EN413" i="5"/>
  <c r="EN296" i="5"/>
  <c r="EN306" i="5"/>
  <c r="EN112" i="5"/>
  <c r="BC112" i="5" s="1"/>
  <c r="EN94" i="5"/>
  <c r="EN78" i="5"/>
  <c r="BC78" i="5" s="1"/>
  <c r="EN27" i="5"/>
  <c r="BC27" i="5" s="1"/>
  <c r="EP25" i="5"/>
  <c r="EN116" i="5"/>
  <c r="EN124" i="5"/>
  <c r="EN120" i="5"/>
  <c r="BC122" i="5" s="1"/>
  <c r="EN88" i="5"/>
  <c r="BC88" i="5" s="1"/>
  <c r="EN86" i="5"/>
  <c r="BC86" i="5" s="1"/>
  <c r="EN114" i="5"/>
  <c r="EN118" i="5"/>
  <c r="EN218" i="5"/>
  <c r="BC218" i="5" s="1"/>
  <c r="EN419" i="5"/>
  <c r="BC419" i="5" s="1"/>
  <c r="EN106" i="5"/>
  <c r="EN300" i="5"/>
  <c r="BC300" i="5" s="1"/>
  <c r="EN423" i="5"/>
  <c r="EN417" i="5"/>
  <c r="BC417" i="5" s="1"/>
  <c r="EN126" i="5"/>
  <c r="EN31" i="5"/>
  <c r="EN36" i="5"/>
  <c r="EN292" i="5"/>
  <c r="BC292" i="5" s="1"/>
  <c r="EN302" i="5"/>
  <c r="BC302" i="5" s="1"/>
  <c r="EN82" i="5"/>
  <c r="EN108" i="5"/>
  <c r="BC108" i="5" s="1"/>
  <c r="EN122" i="5"/>
  <c r="EN256" i="5"/>
  <c r="BC258" i="5" s="1"/>
  <c r="EN226" i="5"/>
  <c r="BC226" i="5" s="1"/>
  <c r="EN252" i="5"/>
  <c r="EN258" i="5"/>
  <c r="EN250" i="5"/>
  <c r="EN248" i="5"/>
  <c r="BC248" i="5" s="1"/>
  <c r="EN260" i="5"/>
  <c r="EN244" i="5"/>
  <c r="EN254" i="5"/>
  <c r="EN246" i="5"/>
  <c r="BC244" i="5" s="1"/>
  <c r="EN230" i="5"/>
  <c r="EN220" i="5"/>
  <c r="EN224" i="5"/>
  <c r="BC224" i="5" s="1"/>
  <c r="CL31" i="6" l="1"/>
  <c r="CL32" i="6" s="1"/>
  <c r="CN29" i="6"/>
  <c r="EP425" i="5"/>
  <c r="EP413" i="5"/>
  <c r="EP409" i="5"/>
  <c r="BE409" i="5" s="1"/>
  <c r="EP296" i="5"/>
  <c r="EP116" i="5"/>
  <c r="EP88" i="5"/>
  <c r="BE88" i="5" s="1"/>
  <c r="EP292" i="5"/>
  <c r="BE292" i="5" s="1"/>
  <c r="EP124" i="5"/>
  <c r="EP86" i="5"/>
  <c r="BE86" i="5" s="1"/>
  <c r="EP78" i="5"/>
  <c r="BE78" i="5" s="1"/>
  <c r="ER25" i="5"/>
  <c r="EP106" i="5"/>
  <c r="EP94" i="5"/>
  <c r="EP112" i="5"/>
  <c r="BE112" i="5" s="1"/>
  <c r="EP27" i="5"/>
  <c r="BE27" i="5" s="1"/>
  <c r="EP120" i="5"/>
  <c r="BE122" i="5" s="1"/>
  <c r="EP126" i="5"/>
  <c r="EP114" i="5"/>
  <c r="EP118" i="5"/>
  <c r="EP218" i="5"/>
  <c r="BE218" i="5" s="1"/>
  <c r="EP108" i="5"/>
  <c r="BE108" i="5" s="1"/>
  <c r="EP417" i="5"/>
  <c r="BE417" i="5" s="1"/>
  <c r="EP302" i="5"/>
  <c r="BE302" i="5" s="1"/>
  <c r="EP306" i="5"/>
  <c r="EP423" i="5"/>
  <c r="EP419" i="5"/>
  <c r="BE419" i="5" s="1"/>
  <c r="EP82" i="5"/>
  <c r="EP300" i="5"/>
  <c r="BE300" i="5" s="1"/>
  <c r="EP31" i="5"/>
  <c r="EP122" i="5"/>
  <c r="EP230" i="5"/>
  <c r="EP226" i="5"/>
  <c r="BE226" i="5" s="1"/>
  <c r="EP246" i="5"/>
  <c r="BE244" i="5" s="1"/>
  <c r="EP250" i="5"/>
  <c r="EP258" i="5"/>
  <c r="EP220" i="5"/>
  <c r="EP256" i="5"/>
  <c r="BE258" i="5" s="1"/>
  <c r="EP260" i="5"/>
  <c r="EP254" i="5"/>
  <c r="EP248" i="5"/>
  <c r="BE248" i="5" s="1"/>
  <c r="EP224" i="5"/>
  <c r="BE224" i="5" s="1"/>
  <c r="EP252" i="5"/>
  <c r="EP244" i="5"/>
  <c r="CN31" i="6" l="1"/>
  <c r="CL33" i="6"/>
  <c r="CN32" i="6" s="1"/>
  <c r="CN30" i="6"/>
  <c r="ER417" i="5"/>
  <c r="BG417" i="5" s="1"/>
  <c r="ER425" i="5"/>
  <c r="ER419" i="5"/>
  <c r="BG419" i="5" s="1"/>
  <c r="ER409" i="5"/>
  <c r="BG409" i="5" s="1"/>
  <c r="ER296" i="5"/>
  <c r="ER300" i="5"/>
  <c r="BG300" i="5" s="1"/>
  <c r="ER122" i="5"/>
  <c r="ER108" i="5"/>
  <c r="BG108" i="5" s="1"/>
  <c r="ER94" i="5"/>
  <c r="ER78" i="5"/>
  <c r="BG78" i="5" s="1"/>
  <c r="ER27" i="5"/>
  <c r="BG27" i="5" s="1"/>
  <c r="ET25" i="5"/>
  <c r="ER88" i="5"/>
  <c r="BG88" i="5" s="1"/>
  <c r="ER218" i="5"/>
  <c r="BG218" i="5" s="1"/>
  <c r="ER124" i="5"/>
  <c r="ER82" i="5"/>
  <c r="ER120" i="5"/>
  <c r="BG122" i="5" s="1"/>
  <c r="ER112" i="5"/>
  <c r="BG112" i="5" s="1"/>
  <c r="ER306" i="5"/>
  <c r="ER423" i="5"/>
  <c r="ER114" i="5"/>
  <c r="ER118" i="5"/>
  <c r="ER106" i="5"/>
  <c r="ER126" i="5"/>
  <c r="ER116" i="5"/>
  <c r="ER302" i="5"/>
  <c r="BG302" i="5" s="1"/>
  <c r="ER31" i="5"/>
  <c r="ER413" i="5"/>
  <c r="ER86" i="5"/>
  <c r="BG86" i="5" s="1"/>
  <c r="ER292" i="5"/>
  <c r="BG292" i="5" s="1"/>
  <c r="ER250" i="5"/>
  <c r="ER220" i="5"/>
  <c r="ER256" i="5"/>
  <c r="BG258" i="5" s="1"/>
  <c r="ER252" i="5"/>
  <c r="ER254" i="5"/>
  <c r="ER248" i="5"/>
  <c r="BG248" i="5" s="1"/>
  <c r="ER230" i="5"/>
  <c r="ER226" i="5"/>
  <c r="BG226" i="5" s="1"/>
  <c r="ER224" i="5"/>
  <c r="BG224" i="5" s="1"/>
  <c r="ER258" i="5"/>
  <c r="ER246" i="5"/>
  <c r="BG244" i="5" s="1"/>
  <c r="ER260" i="5"/>
  <c r="ER244" i="5"/>
  <c r="ET419" i="5" l="1"/>
  <c r="BI419" i="5" s="1"/>
  <c r="ET417" i="5"/>
  <c r="BI417" i="5" s="1"/>
  <c r="ET218" i="5"/>
  <c r="BI218" i="5" s="1"/>
  <c r="EV25" i="5"/>
  <c r="ET82" i="5"/>
  <c r="ET88" i="5"/>
  <c r="BI88" i="5" s="1"/>
  <c r="ET118" i="5"/>
  <c r="ET112" i="5"/>
  <c r="BI112" i="5" s="1"/>
  <c r="ET423" i="5"/>
  <c r="ET409" i="5"/>
  <c r="BI409" i="5" s="1"/>
  <c r="ET302" i="5"/>
  <c r="BI302" i="5" s="1"/>
  <c r="ET300" i="5"/>
  <c r="BI300" i="5" s="1"/>
  <c r="ET31" i="5"/>
  <c r="ET94" i="5"/>
  <c r="ET116" i="5"/>
  <c r="ET78" i="5"/>
  <c r="BI78" i="5" s="1"/>
  <c r="ET120" i="5"/>
  <c r="BI122" i="5" s="1"/>
  <c r="ET126" i="5"/>
  <c r="ET292" i="5"/>
  <c r="BI292" i="5" s="1"/>
  <c r="ET124" i="5"/>
  <c r="ET306" i="5"/>
  <c r="ET413" i="5"/>
  <c r="ET86" i="5"/>
  <c r="BI86" i="5" s="1"/>
  <c r="ET296" i="5"/>
  <c r="ET27" i="5"/>
  <c r="BI27" i="5" s="1"/>
  <c r="ET106" i="5"/>
  <c r="ET108" i="5"/>
  <c r="BI108" i="5" s="1"/>
  <c r="ET122" i="5"/>
  <c r="ET114" i="5"/>
  <c r="ET425" i="5"/>
  <c r="ET230" i="5"/>
  <c r="ET260" i="5"/>
  <c r="ET252" i="5"/>
  <c r="ET258" i="5"/>
  <c r="ET246" i="5"/>
  <c r="BI244" i="5" s="1"/>
  <c r="ET250" i="5"/>
  <c r="ET226" i="5"/>
  <c r="BI226" i="5" s="1"/>
  <c r="ET224" i="5"/>
  <c r="BI224" i="5" s="1"/>
  <c r="ET220" i="5"/>
  <c r="ET256" i="5"/>
  <c r="BI258" i="5" s="1"/>
  <c r="ET244" i="5"/>
  <c r="ET254" i="5"/>
  <c r="ET248" i="5"/>
  <c r="BI248" i="5" s="1"/>
  <c r="EV413" i="5" l="1"/>
  <c r="EV409" i="5"/>
  <c r="BK409" i="5" s="1"/>
  <c r="EV296" i="5"/>
  <c r="EV425" i="5"/>
  <c r="EV306" i="5"/>
  <c r="EV94" i="5"/>
  <c r="EV78" i="5"/>
  <c r="BK78" i="5" s="1"/>
  <c r="EV27" i="5"/>
  <c r="BK27" i="5" s="1"/>
  <c r="EX25" i="5"/>
  <c r="EV112" i="5"/>
  <c r="BK112" i="5" s="1"/>
  <c r="EV116" i="5"/>
  <c r="EV124" i="5"/>
  <c r="EV86" i="5"/>
  <c r="BK86" i="5" s="1"/>
  <c r="EV88" i="5"/>
  <c r="BK88" i="5" s="1"/>
  <c r="EV292" i="5"/>
  <c r="BK292" i="5" s="1"/>
  <c r="EV302" i="5"/>
  <c r="BK302" i="5" s="1"/>
  <c r="EV82" i="5"/>
  <c r="EV108" i="5"/>
  <c r="BK108" i="5" s="1"/>
  <c r="EV120" i="5"/>
  <c r="BK122" i="5" s="1"/>
  <c r="EV126" i="5"/>
  <c r="EV106" i="5"/>
  <c r="EV218" i="5"/>
  <c r="BK218" i="5" s="1"/>
  <c r="EV423" i="5"/>
  <c r="EV419" i="5"/>
  <c r="BK419" i="5" s="1"/>
  <c r="EV300" i="5"/>
  <c r="BK300" i="5" s="1"/>
  <c r="EV417" i="5"/>
  <c r="BK417" i="5" s="1"/>
  <c r="EV122" i="5"/>
  <c r="EV31" i="5"/>
  <c r="EV114" i="5"/>
  <c r="EV118" i="5"/>
  <c r="EV248" i="5"/>
  <c r="BK248" i="5" s="1"/>
  <c r="EV246" i="5"/>
  <c r="BK244" i="5" s="1"/>
  <c r="EV230" i="5"/>
  <c r="EV250" i="5"/>
  <c r="EV254" i="5"/>
  <c r="EV226" i="5"/>
  <c r="BK226" i="5" s="1"/>
  <c r="EV258" i="5"/>
  <c r="EV220" i="5"/>
  <c r="EV260" i="5"/>
  <c r="EV244" i="5"/>
  <c r="EV224" i="5"/>
  <c r="BK224" i="5" s="1"/>
  <c r="EV256" i="5"/>
  <c r="BK258" i="5" s="1"/>
  <c r="EV252" i="5"/>
  <c r="EX425" i="5" l="1"/>
  <c r="EX417" i="5"/>
  <c r="BM417" i="5" s="1"/>
  <c r="EX409" i="5"/>
  <c r="BM409" i="5" s="1"/>
  <c r="EX413" i="5"/>
  <c r="EX296" i="5"/>
  <c r="EX124" i="5"/>
  <c r="EX116" i="5"/>
  <c r="EX86" i="5"/>
  <c r="BM86" i="5" s="1"/>
  <c r="EX112" i="5"/>
  <c r="BM112" i="5" s="1"/>
  <c r="EX88" i="5"/>
  <c r="BM88" i="5" s="1"/>
  <c r="EX78" i="5"/>
  <c r="BM78" i="5" s="1"/>
  <c r="EZ25" i="5"/>
  <c r="EX106" i="5"/>
  <c r="EX94" i="5"/>
  <c r="EX27" i="5"/>
  <c r="BM27" i="5" s="1"/>
  <c r="EX302" i="5"/>
  <c r="BM302" i="5" s="1"/>
  <c r="EX306" i="5"/>
  <c r="EX419" i="5"/>
  <c r="BM419" i="5" s="1"/>
  <c r="EX108" i="5"/>
  <c r="BM108" i="5" s="1"/>
  <c r="EX122" i="5"/>
  <c r="EX120" i="5"/>
  <c r="BM122" i="5" s="1"/>
  <c r="EX118" i="5"/>
  <c r="EX218" i="5"/>
  <c r="BM218" i="5" s="1"/>
  <c r="EX82" i="5"/>
  <c r="EX300" i="5"/>
  <c r="BM300" i="5" s="1"/>
  <c r="EX423" i="5"/>
  <c r="EX31" i="5"/>
  <c r="EX126" i="5"/>
  <c r="EX114" i="5"/>
  <c r="EX292" i="5"/>
  <c r="BM292" i="5" s="1"/>
  <c r="EX254" i="5"/>
  <c r="EX246" i="5"/>
  <c r="BM244" i="5" s="1"/>
  <c r="EX256" i="5"/>
  <c r="BM258" i="5" s="1"/>
  <c r="EX260" i="5"/>
  <c r="EX250" i="5"/>
  <c r="EX248" i="5"/>
  <c r="BM248" i="5" s="1"/>
  <c r="EX252" i="5"/>
  <c r="EX224" i="5"/>
  <c r="BM224" i="5" s="1"/>
  <c r="EX258" i="5"/>
  <c r="EX244" i="5"/>
  <c r="EX230" i="5"/>
  <c r="EX220" i="5"/>
  <c r="EX226" i="5"/>
  <c r="BM226" i="5" s="1"/>
  <c r="EZ425" i="5" l="1"/>
  <c r="EZ409" i="5"/>
  <c r="BO409" i="5" s="1"/>
  <c r="EZ296" i="5"/>
  <c r="EZ122" i="5"/>
  <c r="EZ108" i="5"/>
  <c r="BO108" i="5" s="1"/>
  <c r="EZ94" i="5"/>
  <c r="EZ78" i="5"/>
  <c r="BO78" i="5" s="1"/>
  <c r="EZ27" i="5"/>
  <c r="BO27" i="5" s="1"/>
  <c r="FB25" i="5"/>
  <c r="EZ126" i="5"/>
  <c r="EZ118" i="5"/>
  <c r="EZ300" i="5"/>
  <c r="BO300" i="5" s="1"/>
  <c r="EZ86" i="5"/>
  <c r="BO86" i="5" s="1"/>
  <c r="EZ417" i="5"/>
  <c r="BO417" i="5" s="1"/>
  <c r="EZ302" i="5"/>
  <c r="BO302" i="5" s="1"/>
  <c r="EZ419" i="5"/>
  <c r="BO419" i="5" s="1"/>
  <c r="EZ218" i="5"/>
  <c r="BO218" i="5" s="1"/>
  <c r="EZ31" i="5"/>
  <c r="EZ82" i="5"/>
  <c r="EZ120" i="5"/>
  <c r="BO122" i="5" s="1"/>
  <c r="EZ88" i="5"/>
  <c r="BO88" i="5" s="1"/>
  <c r="EZ114" i="5"/>
  <c r="EZ292" i="5"/>
  <c r="BO292" i="5" s="1"/>
  <c r="EZ124" i="5"/>
  <c r="EZ306" i="5"/>
  <c r="EZ423" i="5"/>
  <c r="EZ106" i="5"/>
  <c r="EZ116" i="5"/>
  <c r="EZ112" i="5"/>
  <c r="BO112" i="5" s="1"/>
  <c r="EZ413" i="5"/>
  <c r="EZ230" i="5"/>
  <c r="EZ226" i="5"/>
  <c r="BO226" i="5" s="1"/>
  <c r="EZ252" i="5"/>
  <c r="EZ254" i="5"/>
  <c r="EZ258" i="5"/>
  <c r="EZ246" i="5"/>
  <c r="BO244" i="5" s="1"/>
  <c r="EZ220" i="5"/>
  <c r="EZ248" i="5"/>
  <c r="BO248" i="5" s="1"/>
  <c r="EZ224" i="5"/>
  <c r="BO224" i="5" s="1"/>
  <c r="EZ256" i="5"/>
  <c r="BO258" i="5" s="1"/>
  <c r="EZ260" i="5"/>
  <c r="EZ244" i="5"/>
  <c r="EZ250" i="5"/>
  <c r="FB417" i="5" l="1"/>
  <c r="BQ417" i="5" s="1"/>
  <c r="FB419" i="5"/>
  <c r="BQ419" i="5" s="1"/>
  <c r="FB118" i="5"/>
  <c r="FB122" i="5"/>
  <c r="FD25" i="5"/>
  <c r="FB108" i="5"/>
  <c r="BQ108" i="5" s="1"/>
  <c r="FB31" i="5"/>
  <c r="FB27" i="5"/>
  <c r="BQ27" i="5" s="1"/>
  <c r="FB94" i="5"/>
  <c r="FB126" i="5"/>
  <c r="FB116" i="5"/>
  <c r="FB300" i="5"/>
  <c r="BQ300" i="5" s="1"/>
  <c r="FB423" i="5"/>
  <c r="FB425" i="5"/>
  <c r="FB292" i="5"/>
  <c r="BQ292" i="5" s="1"/>
  <c r="FB124" i="5"/>
  <c r="FB82" i="5"/>
  <c r="FB296" i="5"/>
  <c r="FB106" i="5"/>
  <c r="FB114" i="5"/>
  <c r="FB88" i="5"/>
  <c r="BQ88" i="5" s="1"/>
  <c r="FB218" i="5"/>
  <c r="BQ218" i="5" s="1"/>
  <c r="FB112" i="5"/>
  <c r="BQ112" i="5" s="1"/>
  <c r="FB409" i="5"/>
  <c r="BQ409" i="5" s="1"/>
  <c r="FB78" i="5"/>
  <c r="BQ78" i="5" s="1"/>
  <c r="FB120" i="5"/>
  <c r="BQ122" i="5" s="1"/>
  <c r="FB306" i="5"/>
  <c r="FB413" i="5"/>
  <c r="FB86" i="5"/>
  <c r="BQ86" i="5" s="1"/>
  <c r="FB302" i="5"/>
  <c r="BQ302" i="5" s="1"/>
  <c r="FB220" i="5"/>
  <c r="FB260" i="5"/>
  <c r="FB244" i="5"/>
  <c r="FB254" i="5"/>
  <c r="FB224" i="5"/>
  <c r="BQ224" i="5" s="1"/>
  <c r="FB246" i="5"/>
  <c r="BQ244" i="5" s="1"/>
  <c r="FB250" i="5"/>
  <c r="FB226" i="5"/>
  <c r="BQ226" i="5" s="1"/>
  <c r="FB258" i="5"/>
  <c r="FB230" i="5"/>
  <c r="FB256" i="5"/>
  <c r="BQ258" i="5" s="1"/>
  <c r="FB248" i="5"/>
  <c r="BQ248" i="5" s="1"/>
  <c r="FB252" i="5"/>
  <c r="FD425" i="5" l="1"/>
  <c r="FD413" i="5"/>
  <c r="FD409" i="5"/>
  <c r="BS409" i="5" s="1"/>
  <c r="FD296" i="5"/>
  <c r="FD306" i="5"/>
  <c r="FD112" i="5"/>
  <c r="BS112" i="5" s="1"/>
  <c r="FD94" i="5"/>
  <c r="FD78" i="5"/>
  <c r="BS78" i="5" s="1"/>
  <c r="FD27" i="5"/>
  <c r="BS27" i="5" s="1"/>
  <c r="FF25" i="5"/>
  <c r="FD124" i="5"/>
  <c r="FD120" i="5"/>
  <c r="BS122" i="5" s="1"/>
  <c r="FD116" i="5"/>
  <c r="FD86" i="5"/>
  <c r="BS86" i="5" s="1"/>
  <c r="FD88" i="5"/>
  <c r="BS88" i="5" s="1"/>
  <c r="FD31" i="5"/>
  <c r="FD300" i="5"/>
  <c r="BS300" i="5" s="1"/>
  <c r="FD417" i="5"/>
  <c r="BS417" i="5" s="1"/>
  <c r="FD126" i="5"/>
  <c r="FD292" i="5"/>
  <c r="BS292" i="5" s="1"/>
  <c r="FD423" i="5"/>
  <c r="FD108" i="5"/>
  <c r="BS108" i="5" s="1"/>
  <c r="FD122" i="5"/>
  <c r="FD82" i="5"/>
  <c r="FD114" i="5"/>
  <c r="FD118" i="5"/>
  <c r="FD218" i="5"/>
  <c r="BS218" i="5" s="1"/>
  <c r="FD419" i="5"/>
  <c r="BS419" i="5" s="1"/>
  <c r="FD106" i="5"/>
  <c r="FD302" i="5"/>
  <c r="BS302" i="5" s="1"/>
  <c r="FD220" i="5"/>
  <c r="FD256" i="5"/>
  <c r="BS258" i="5" s="1"/>
  <c r="FD248" i="5"/>
  <c r="BS248" i="5" s="1"/>
  <c r="FD260" i="5"/>
  <c r="FD244" i="5"/>
  <c r="FD224" i="5"/>
  <c r="BS224" i="5" s="1"/>
  <c r="FD230" i="5"/>
  <c r="FD250" i="5"/>
  <c r="FD252" i="5"/>
  <c r="FD254" i="5"/>
  <c r="FD226" i="5"/>
  <c r="BS226" i="5" s="1"/>
  <c r="FD258" i="5"/>
  <c r="FD246" i="5"/>
  <c r="BS244" i="5" s="1"/>
  <c r="FF419" i="5" l="1"/>
  <c r="BU419" i="5" s="1"/>
  <c r="FF413" i="5"/>
  <c r="FF409" i="5"/>
  <c r="BU409" i="5" s="1"/>
  <c r="FF417" i="5"/>
  <c r="BU417" i="5" s="1"/>
  <c r="FF425" i="5"/>
  <c r="FF296" i="5"/>
  <c r="FF116" i="5"/>
  <c r="FF124" i="5"/>
  <c r="FF88" i="5"/>
  <c r="BU88" i="5" s="1"/>
  <c r="FF86" i="5"/>
  <c r="BU86" i="5" s="1"/>
  <c r="FF94" i="5"/>
  <c r="FF27" i="5"/>
  <c r="BU27" i="5" s="1"/>
  <c r="FF112" i="5"/>
  <c r="BU112" i="5" s="1"/>
  <c r="FF78" i="5"/>
  <c r="BU78" i="5" s="1"/>
  <c r="FH25" i="5"/>
  <c r="FF82" i="5"/>
  <c r="FF106" i="5"/>
  <c r="FF300" i="5"/>
  <c r="BU300" i="5" s="1"/>
  <c r="FF120" i="5"/>
  <c r="BU122" i="5" s="1"/>
  <c r="FF114" i="5"/>
  <c r="FF126" i="5"/>
  <c r="FF118" i="5"/>
  <c r="FF292" i="5"/>
  <c r="BU292" i="5" s="1"/>
  <c r="FF306" i="5"/>
  <c r="FF423" i="5"/>
  <c r="FF31" i="5"/>
  <c r="FF108" i="5"/>
  <c r="BU108" i="5" s="1"/>
  <c r="FF122" i="5"/>
  <c r="FF218" i="5"/>
  <c r="BU218" i="5" s="1"/>
  <c r="FF302" i="5"/>
  <c r="BU302" i="5" s="1"/>
  <c r="FF220" i="5"/>
  <c r="FF248" i="5"/>
  <c r="BU248" i="5" s="1"/>
  <c r="FF260" i="5"/>
  <c r="FF224" i="5"/>
  <c r="BU224" i="5" s="1"/>
  <c r="FF256" i="5"/>
  <c r="BU258" i="5" s="1"/>
  <c r="FF254" i="5"/>
  <c r="FF258" i="5"/>
  <c r="FF246" i="5"/>
  <c r="BU244" i="5" s="1"/>
  <c r="FF250" i="5"/>
  <c r="FF252" i="5"/>
  <c r="FF244" i="5"/>
  <c r="FF230" i="5"/>
  <c r="FF226" i="5"/>
  <c r="BU226" i="5" s="1"/>
  <c r="FH425" i="5" l="1"/>
  <c r="FH409" i="5"/>
  <c r="BW409" i="5" s="1"/>
  <c r="FH417" i="5"/>
  <c r="BW417" i="5" s="1"/>
  <c r="FH296" i="5"/>
  <c r="FH300" i="5"/>
  <c r="BW300" i="5" s="1"/>
  <c r="FH122" i="5"/>
  <c r="FH108" i="5"/>
  <c r="BW108" i="5" s="1"/>
  <c r="FH94" i="5"/>
  <c r="FH78" i="5"/>
  <c r="BW78" i="5" s="1"/>
  <c r="FH27" i="5"/>
  <c r="BW27" i="5" s="1"/>
  <c r="FJ25" i="5"/>
  <c r="FH31" i="5"/>
  <c r="FH82" i="5"/>
  <c r="FH120" i="5"/>
  <c r="BW122" i="5" s="1"/>
  <c r="FH114" i="5"/>
  <c r="FH112" i="5"/>
  <c r="BW112" i="5" s="1"/>
  <c r="FH302" i="5"/>
  <c r="BW302" i="5" s="1"/>
  <c r="FH306" i="5"/>
  <c r="FH423" i="5"/>
  <c r="FH413" i="5"/>
  <c r="FH88" i="5"/>
  <c r="BW88" i="5" s="1"/>
  <c r="FH292" i="5"/>
  <c r="BW292" i="5" s="1"/>
  <c r="FH124" i="5"/>
  <c r="FH218" i="5"/>
  <c r="BW218" i="5" s="1"/>
  <c r="FH86" i="5"/>
  <c r="BW86" i="5" s="1"/>
  <c r="FH106" i="5"/>
  <c r="FH126" i="5"/>
  <c r="FH419" i="5"/>
  <c r="BW419" i="5" s="1"/>
  <c r="FH118" i="5"/>
  <c r="FH116" i="5"/>
  <c r="FH256" i="5"/>
  <c r="BW258" i="5" s="1"/>
  <c r="FH226" i="5"/>
  <c r="BW226" i="5" s="1"/>
  <c r="FH258" i="5"/>
  <c r="FH220" i="5"/>
  <c r="FH252" i="5"/>
  <c r="FH246" i="5"/>
  <c r="BW244" i="5" s="1"/>
  <c r="FH248" i="5"/>
  <c r="BW248" i="5" s="1"/>
  <c r="FH260" i="5"/>
  <c r="FH244" i="5"/>
  <c r="FH254" i="5"/>
  <c r="FH224" i="5"/>
  <c r="BW224" i="5" s="1"/>
  <c r="FH230" i="5"/>
  <c r="FH250" i="5"/>
  <c r="FJ423" i="5" l="1"/>
  <c r="FL25" i="5"/>
  <c r="FJ82" i="5"/>
  <c r="FJ108" i="5"/>
  <c r="BY108" i="5" s="1"/>
  <c r="FJ122" i="5"/>
  <c r="FJ114" i="5"/>
  <c r="FJ86" i="5"/>
  <c r="BY86" i="5" s="1"/>
  <c r="FJ302" i="5"/>
  <c r="BY302" i="5" s="1"/>
  <c r="FJ296" i="5"/>
  <c r="FJ425" i="5"/>
  <c r="FJ88" i="5"/>
  <c r="BY88" i="5" s="1"/>
  <c r="FJ218" i="5"/>
  <c r="BY218" i="5" s="1"/>
  <c r="FJ120" i="5"/>
  <c r="BY122" i="5" s="1"/>
  <c r="FJ31" i="5"/>
  <c r="FJ27" i="5"/>
  <c r="BY27" i="5" s="1"/>
  <c r="FJ94" i="5"/>
  <c r="FJ118" i="5"/>
  <c r="FJ116" i="5"/>
  <c r="FJ417" i="5"/>
  <c r="BY417" i="5" s="1"/>
  <c r="FJ292" i="5"/>
  <c r="BY292" i="5" s="1"/>
  <c r="FJ112" i="5"/>
  <c r="BY112" i="5" s="1"/>
  <c r="FJ306" i="5"/>
  <c r="FJ409" i="5"/>
  <c r="BY409" i="5" s="1"/>
  <c r="FJ78" i="5"/>
  <c r="BY78" i="5" s="1"/>
  <c r="FJ126" i="5"/>
  <c r="FJ124" i="5"/>
  <c r="FJ300" i="5"/>
  <c r="BY300" i="5" s="1"/>
  <c r="FJ413" i="5"/>
  <c r="FJ419" i="5"/>
  <c r="BY419" i="5" s="1"/>
  <c r="FJ250" i="5"/>
  <c r="FJ260" i="5"/>
  <c r="FJ224" i="5"/>
  <c r="BY224" i="5" s="1"/>
  <c r="FJ258" i="5"/>
  <c r="FJ246" i="5"/>
  <c r="BY244" i="5" s="1"/>
  <c r="FJ220" i="5"/>
  <c r="FJ226" i="5"/>
  <c r="BY226" i="5" s="1"/>
  <c r="FJ254" i="5"/>
  <c r="FJ256" i="5"/>
  <c r="BY258" i="5" s="1"/>
  <c r="FJ248" i="5"/>
  <c r="BY248" i="5" s="1"/>
  <c r="FJ252" i="5"/>
  <c r="FJ230" i="5"/>
  <c r="FL425" i="5" l="1"/>
  <c r="FL413" i="5"/>
  <c r="FL296" i="5"/>
  <c r="FL409" i="5"/>
  <c r="CA409" i="5" s="1"/>
  <c r="FL94" i="5"/>
  <c r="FL78" i="5"/>
  <c r="CA78" i="5" s="1"/>
  <c r="FL27" i="5"/>
  <c r="CA27" i="5" s="1"/>
  <c r="FN25" i="5"/>
  <c r="FL306" i="5"/>
  <c r="FL124" i="5"/>
  <c r="FL112" i="5"/>
  <c r="CA112" i="5" s="1"/>
  <c r="FL116" i="5"/>
  <c r="FL88" i="5"/>
  <c r="CA88" i="5" s="1"/>
  <c r="FL86" i="5"/>
  <c r="CA86" i="5" s="1"/>
  <c r="FL108" i="5"/>
  <c r="CA108" i="5" s="1"/>
  <c r="FL122" i="5"/>
  <c r="FL300" i="5"/>
  <c r="CA300" i="5" s="1"/>
  <c r="FL423" i="5"/>
  <c r="FL82" i="5"/>
  <c r="FL114" i="5"/>
  <c r="FL118" i="5"/>
  <c r="FL218" i="5"/>
  <c r="CA218" i="5" s="1"/>
  <c r="FL419" i="5"/>
  <c r="CA419" i="5" s="1"/>
  <c r="FL31" i="5"/>
  <c r="FL126" i="5"/>
  <c r="FL292" i="5"/>
  <c r="CA292" i="5" s="1"/>
  <c r="FL302" i="5"/>
  <c r="CA302" i="5" s="1"/>
  <c r="FL120" i="5"/>
  <c r="CA122" i="5" s="1"/>
  <c r="FL417" i="5"/>
  <c r="CA417" i="5" s="1"/>
  <c r="FL250" i="5"/>
  <c r="FL256" i="5"/>
  <c r="CA258" i="5" s="1"/>
  <c r="FL252" i="5"/>
  <c r="FL220" i="5"/>
  <c r="FL254" i="5"/>
  <c r="FL226" i="5"/>
  <c r="CA226" i="5" s="1"/>
  <c r="FL258" i="5"/>
  <c r="FL230" i="5"/>
  <c r="FL246" i="5"/>
  <c r="CA244" i="5" s="1"/>
  <c r="FL248" i="5"/>
  <c r="CA248" i="5" s="1"/>
  <c r="FL260" i="5"/>
  <c r="FL224" i="5"/>
  <c r="CA224" i="5" s="1"/>
  <c r="FN417" i="5" l="1"/>
  <c r="FN425" i="5"/>
  <c r="FN419" i="5"/>
  <c r="CC419" i="5" s="1"/>
  <c r="FN409" i="5"/>
  <c r="CC409" i="5" s="1"/>
  <c r="FN413" i="5"/>
  <c r="FN296" i="5"/>
  <c r="FN124" i="5"/>
  <c r="FN112" i="5"/>
  <c r="CC112" i="5" s="1"/>
  <c r="FN116" i="5"/>
  <c r="FN88" i="5"/>
  <c r="CC88" i="5" s="1"/>
  <c r="FN86" i="5"/>
  <c r="FN27" i="5"/>
  <c r="CC27" i="5" s="1"/>
  <c r="FN78" i="5"/>
  <c r="CC78" i="5" s="1"/>
  <c r="FP25" i="5"/>
  <c r="FN94" i="5"/>
  <c r="FN31" i="5"/>
  <c r="FN108" i="5"/>
  <c r="CC108" i="5" s="1"/>
  <c r="FN122" i="5"/>
  <c r="FN302" i="5"/>
  <c r="CC302" i="5" s="1"/>
  <c r="FN306" i="5"/>
  <c r="FN82" i="5"/>
  <c r="FN300" i="5"/>
  <c r="FN120" i="5"/>
  <c r="CC122" i="5" s="1"/>
  <c r="FN114" i="5"/>
  <c r="FN118" i="5"/>
  <c r="FN218" i="5"/>
  <c r="CC218" i="5" s="1"/>
  <c r="FN292" i="5"/>
  <c r="CC292" i="5" s="1"/>
  <c r="FN126" i="5"/>
  <c r="FN423" i="5"/>
  <c r="FN250" i="5"/>
  <c r="FN252" i="5"/>
  <c r="FN258" i="5"/>
  <c r="FN246" i="5"/>
  <c r="CC244" i="5" s="1"/>
  <c r="FN220" i="5"/>
  <c r="FN248" i="5"/>
  <c r="CC248" i="5" s="1"/>
  <c r="FN260" i="5"/>
  <c r="FN224" i="5"/>
  <c r="FN230" i="5"/>
  <c r="FN226" i="5"/>
  <c r="CC226" i="5" s="1"/>
  <c r="FN256" i="5"/>
  <c r="CC258" i="5" s="1"/>
  <c r="FN254" i="5"/>
  <c r="FP425" i="5" l="1"/>
  <c r="FP417" i="5"/>
  <c r="FP409" i="5"/>
  <c r="CE409" i="5" s="1"/>
  <c r="FP419" i="5"/>
  <c r="CE419" i="5" s="1"/>
  <c r="FP296" i="5"/>
  <c r="FP300" i="5"/>
  <c r="FP122" i="5"/>
  <c r="FP108" i="5"/>
  <c r="CE108" i="5" s="1"/>
  <c r="FP94" i="5"/>
  <c r="FP78" i="5"/>
  <c r="CE78" i="5" s="1"/>
  <c r="FP27" i="5"/>
  <c r="CE27" i="5" s="1"/>
  <c r="FR25" i="5"/>
  <c r="FP218" i="5"/>
  <c r="CE218" i="5" s="1"/>
  <c r="FP118" i="5"/>
  <c r="FP292" i="5"/>
  <c r="CE292" i="5" s="1"/>
  <c r="FP116" i="5"/>
  <c r="FP31" i="5"/>
  <c r="FP82" i="5"/>
  <c r="FP120" i="5"/>
  <c r="CE122" i="5" s="1"/>
  <c r="FP88" i="5"/>
  <c r="CE88" i="5" s="1"/>
  <c r="FP126" i="5"/>
  <c r="FP112" i="5"/>
  <c r="CE112" i="5" s="1"/>
  <c r="FP302" i="5"/>
  <c r="CE302" i="5" s="1"/>
  <c r="FP413" i="5"/>
  <c r="FP86" i="5"/>
  <c r="FP114" i="5"/>
  <c r="FP124" i="5"/>
  <c r="FP306" i="5"/>
  <c r="FP423" i="5"/>
  <c r="FP248" i="5"/>
  <c r="CE248" i="5" s="1"/>
  <c r="FP260" i="5"/>
  <c r="FP246" i="5"/>
  <c r="CE244" i="5" s="1"/>
  <c r="FP252" i="5"/>
  <c r="FP226" i="5"/>
  <c r="CE226" i="5" s="1"/>
  <c r="FP224" i="5"/>
  <c r="FP220" i="5"/>
  <c r="FP230" i="5"/>
  <c r="FP250" i="5"/>
  <c r="FP256" i="5"/>
  <c r="CE258" i="5" s="1"/>
  <c r="FP254" i="5"/>
  <c r="FP258" i="5"/>
  <c r="FR417" i="5" l="1"/>
  <c r="FT25" i="5"/>
  <c r="FR118" i="5"/>
  <c r="FR302" i="5"/>
  <c r="CG302" i="5" s="1"/>
  <c r="FR122" i="5"/>
  <c r="FR108" i="5"/>
  <c r="CG108" i="5" s="1"/>
  <c r="FR31" i="5"/>
  <c r="FR78" i="5"/>
  <c r="CG78" i="5" s="1"/>
  <c r="FR218" i="5"/>
  <c r="CG218" i="5" s="1"/>
  <c r="FR124" i="5"/>
  <c r="FR413" i="5"/>
  <c r="FR94" i="5"/>
  <c r="FR114" i="5"/>
  <c r="FR116" i="5"/>
  <c r="FR423" i="5"/>
  <c r="FR82" i="5"/>
  <c r="FR88" i="5"/>
  <c r="CG88" i="5" s="1"/>
  <c r="FR112" i="5"/>
  <c r="CG112" i="5" s="1"/>
  <c r="FR306" i="5"/>
  <c r="FR86" i="5"/>
  <c r="FR292" i="5"/>
  <c r="CG292" i="5" s="1"/>
  <c r="FR300" i="5"/>
  <c r="FR296" i="5"/>
  <c r="FR27" i="5"/>
  <c r="CG27" i="5" s="1"/>
  <c r="FR126" i="5"/>
  <c r="FR419" i="5"/>
  <c r="CG419" i="5" s="1"/>
  <c r="FR425" i="5"/>
  <c r="FR120" i="5"/>
  <c r="CG122" i="5" s="1"/>
  <c r="FR409" i="5"/>
  <c r="CG409" i="5" s="1"/>
  <c r="FR230" i="5"/>
  <c r="FR254" i="5"/>
  <c r="FR226" i="5"/>
  <c r="CG226" i="5" s="1"/>
  <c r="FR250" i="5"/>
  <c r="FR258" i="5"/>
  <c r="FR256" i="5"/>
  <c r="CG258" i="5" s="1"/>
  <c r="FR248" i="5"/>
  <c r="CG248" i="5" s="1"/>
  <c r="FR252" i="5"/>
  <c r="FR246" i="5"/>
  <c r="CG244" i="5" s="1"/>
  <c r="FR220" i="5"/>
  <c r="FR224" i="5"/>
  <c r="FR260" i="5"/>
  <c r="FT425" i="5" l="1"/>
  <c r="FT409" i="5"/>
  <c r="CI409" i="5" s="1"/>
  <c r="FT413" i="5"/>
  <c r="FT296" i="5"/>
  <c r="FT423" i="5"/>
  <c r="FT112" i="5"/>
  <c r="CI112" i="5" s="1"/>
  <c r="FT94" i="5"/>
  <c r="FT78" i="5"/>
  <c r="CI78" i="5" s="1"/>
  <c r="FT27" i="5"/>
  <c r="CI27" i="5" s="1"/>
  <c r="FV25" i="5"/>
  <c r="FT306" i="5"/>
  <c r="FT116" i="5"/>
  <c r="FT124" i="5"/>
  <c r="FT120" i="5"/>
  <c r="CI122" i="5" s="1"/>
  <c r="FT88" i="5"/>
  <c r="CI88" i="5" s="1"/>
  <c r="FT86" i="5"/>
  <c r="FT114" i="5"/>
  <c r="FT126" i="5"/>
  <c r="FT118" i="5"/>
  <c r="FT218" i="5"/>
  <c r="CI218" i="5" s="1"/>
  <c r="FT419" i="5"/>
  <c r="CI419" i="5" s="1"/>
  <c r="FT31" i="5"/>
  <c r="FT108" i="5"/>
  <c r="CI108" i="5" s="1"/>
  <c r="FT82" i="5"/>
  <c r="FT292" i="5"/>
  <c r="CI292" i="5" s="1"/>
  <c r="FT302" i="5"/>
  <c r="CI302" i="5" s="1"/>
  <c r="FT300" i="5"/>
  <c r="FT417" i="5"/>
  <c r="FT122" i="5"/>
  <c r="FT230" i="5"/>
  <c r="FT248" i="5"/>
  <c r="CI248" i="5" s="1"/>
  <c r="FT226" i="5"/>
  <c r="CI226" i="5" s="1"/>
  <c r="FT254" i="5"/>
  <c r="FT258" i="5"/>
  <c r="FT220" i="5"/>
  <c r="FT256" i="5"/>
  <c r="CI258" i="5" s="1"/>
  <c r="FT260" i="5"/>
  <c r="FT246" i="5"/>
  <c r="CI244" i="5" s="1"/>
  <c r="FT252" i="5"/>
  <c r="FT224" i="5"/>
  <c r="FT250" i="5"/>
  <c r="FV425" i="5" l="1"/>
  <c r="FV409" i="5"/>
  <c r="CK409" i="5" s="1"/>
  <c r="FV413" i="5"/>
  <c r="FV116" i="5"/>
  <c r="FV296" i="5"/>
  <c r="FV124" i="5"/>
  <c r="FV88" i="5"/>
  <c r="CK88" i="5" s="1"/>
  <c r="FV86" i="5"/>
  <c r="FV126" i="5"/>
  <c r="FV112" i="5"/>
  <c r="CK112" i="5" s="1"/>
  <c r="FV78" i="5"/>
  <c r="CK78" i="5" s="1"/>
  <c r="FX25" i="5"/>
  <c r="FV94" i="5"/>
  <c r="FV27" i="5"/>
  <c r="CK27" i="5" s="1"/>
  <c r="FV120" i="5"/>
  <c r="CK122" i="5" s="1"/>
  <c r="FV114" i="5"/>
  <c r="FV118" i="5"/>
  <c r="FV218" i="5"/>
  <c r="CK218" i="5" s="1"/>
  <c r="FV292" i="5"/>
  <c r="CK292" i="5" s="1"/>
  <c r="FV419" i="5"/>
  <c r="CK419" i="5" s="1"/>
  <c r="FV82" i="5"/>
  <c r="FV300" i="5"/>
  <c r="FV423" i="5"/>
  <c r="FV108" i="5"/>
  <c r="CK108" i="5" s="1"/>
  <c r="FV302" i="5"/>
  <c r="CK302" i="5" s="1"/>
  <c r="FV306" i="5"/>
  <c r="FV417" i="5"/>
  <c r="FV31" i="5"/>
  <c r="FV122" i="5"/>
  <c r="FV230" i="5"/>
  <c r="FV250" i="5"/>
  <c r="FV226" i="5"/>
  <c r="CK226" i="5" s="1"/>
  <c r="FV248" i="5"/>
  <c r="CK248" i="5" s="1"/>
  <c r="FV224" i="5"/>
  <c r="FV246" i="5"/>
  <c r="CK244" i="5" s="1"/>
  <c r="FV220" i="5"/>
  <c r="FV258" i="5"/>
  <c r="FV252" i="5"/>
  <c r="FV254" i="5"/>
  <c r="FV260" i="5"/>
  <c r="FV256" i="5"/>
  <c r="CK258" i="5" s="1"/>
  <c r="FX417" i="5" l="1"/>
  <c r="FX419" i="5"/>
  <c r="CM419" i="5" s="1"/>
  <c r="FX425" i="5"/>
  <c r="FX409" i="5"/>
  <c r="CM409" i="5" s="1"/>
  <c r="FX296" i="5"/>
  <c r="FX122" i="5"/>
  <c r="FX300" i="5"/>
  <c r="FX108" i="5"/>
  <c r="CM108" i="5" s="1"/>
  <c r="FX94" i="5"/>
  <c r="FX78" i="5"/>
  <c r="CM78" i="5" s="1"/>
  <c r="FX27" i="5"/>
  <c r="CM27" i="5" s="1"/>
  <c r="FZ25" i="5"/>
  <c r="FX88" i="5"/>
  <c r="CM88" i="5" s="1"/>
  <c r="FX292" i="5"/>
  <c r="CM292" i="5" s="1"/>
  <c r="FX124" i="5"/>
  <c r="FX31" i="5"/>
  <c r="FX82" i="5"/>
  <c r="FX120" i="5"/>
  <c r="CM122" i="5" s="1"/>
  <c r="FX218" i="5"/>
  <c r="CM218" i="5" s="1"/>
  <c r="FX423" i="5"/>
  <c r="FX413" i="5"/>
  <c r="FX86" i="5"/>
  <c r="FX118" i="5"/>
  <c r="FX114" i="5"/>
  <c r="FX116" i="5"/>
  <c r="FX126" i="5"/>
  <c r="FX112" i="5"/>
  <c r="CM112" i="5" s="1"/>
  <c r="FX306" i="5"/>
  <c r="FX302" i="5"/>
  <c r="CM302" i="5" s="1"/>
  <c r="FX254" i="5"/>
  <c r="FX224" i="5"/>
  <c r="FX258" i="5"/>
  <c r="FX230" i="5"/>
  <c r="FX220" i="5"/>
  <c r="FX226" i="5"/>
  <c r="CM226" i="5" s="1"/>
  <c r="FX246" i="5"/>
  <c r="CM244" i="5" s="1"/>
  <c r="FX256" i="5"/>
  <c r="CM258" i="5" s="1"/>
  <c r="FX250" i="5"/>
  <c r="FX248" i="5"/>
  <c r="CM248" i="5" s="1"/>
  <c r="FX260" i="5"/>
  <c r="FX252" i="5"/>
  <c r="FZ417" i="5" l="1"/>
  <c r="FZ419" i="5"/>
  <c r="CO419" i="5" s="1"/>
  <c r="GB25" i="5"/>
  <c r="FZ218" i="5"/>
  <c r="CO218" i="5" s="1"/>
  <c r="FZ82" i="5"/>
  <c r="FZ31" i="5"/>
  <c r="FZ88" i="5"/>
  <c r="CO88" i="5" s="1"/>
  <c r="FZ292" i="5"/>
  <c r="CO292" i="5" s="1"/>
  <c r="FZ112" i="5"/>
  <c r="CO112" i="5" s="1"/>
  <c r="FZ300" i="5"/>
  <c r="FZ409" i="5"/>
  <c r="CO409" i="5" s="1"/>
  <c r="FZ86" i="5"/>
  <c r="FZ118" i="5"/>
  <c r="FZ296" i="5"/>
  <c r="FZ27" i="5"/>
  <c r="CO27" i="5" s="1"/>
  <c r="FZ94" i="5"/>
  <c r="FZ306" i="5"/>
  <c r="FZ425" i="5"/>
  <c r="FZ78" i="5"/>
  <c r="CO78" i="5" s="1"/>
  <c r="FZ108" i="5"/>
  <c r="CO108" i="5" s="1"/>
  <c r="FZ122" i="5"/>
  <c r="FZ114" i="5"/>
  <c r="FZ126" i="5"/>
  <c r="FZ124" i="5"/>
  <c r="FZ302" i="5"/>
  <c r="CO302" i="5" s="1"/>
  <c r="FZ423" i="5"/>
  <c r="FZ413" i="5"/>
  <c r="FZ120" i="5"/>
  <c r="CO122" i="5" s="1"/>
  <c r="FZ116" i="5"/>
  <c r="FZ226" i="5"/>
  <c r="CO226" i="5" s="1"/>
  <c r="FZ252" i="5"/>
  <c r="FZ224" i="5"/>
  <c r="FZ246" i="5"/>
  <c r="CO244" i="5" s="1"/>
  <c r="FZ254" i="5"/>
  <c r="FZ220" i="5"/>
  <c r="FZ256" i="5"/>
  <c r="CO258" i="5" s="1"/>
  <c r="FZ248" i="5"/>
  <c r="CO248" i="5" s="1"/>
  <c r="FZ260" i="5"/>
  <c r="FZ258" i="5"/>
  <c r="FZ230" i="5"/>
  <c r="FZ250" i="5"/>
  <c r="GB409" i="5" l="1"/>
  <c r="GB413" i="5"/>
  <c r="GB425" i="5"/>
  <c r="GB296" i="5"/>
  <c r="GB306" i="5"/>
  <c r="GB94" i="5"/>
  <c r="GB78" i="5"/>
  <c r="O80" i="5" s="1"/>
  <c r="GB27" i="5"/>
  <c r="GD25" i="5"/>
  <c r="GB112" i="5"/>
  <c r="GB116" i="5"/>
  <c r="GB124" i="5"/>
  <c r="GB86" i="5"/>
  <c r="GB88" i="5"/>
  <c r="GB82" i="5"/>
  <c r="GB120" i="5"/>
  <c r="O124" i="5" s="1"/>
  <c r="GB292" i="5"/>
  <c r="GB302" i="5"/>
  <c r="GB122" i="5"/>
  <c r="GB114" i="5"/>
  <c r="GB118" i="5"/>
  <c r="GB419" i="5"/>
  <c r="GB31" i="5"/>
  <c r="GB300" i="5"/>
  <c r="GB417" i="5"/>
  <c r="GB108" i="5"/>
  <c r="GB126" i="5"/>
  <c r="GB423" i="5"/>
  <c r="GB218" i="5"/>
  <c r="GB246" i="5"/>
  <c r="GB256" i="5"/>
  <c r="GB248" i="5"/>
  <c r="GB254" i="5"/>
  <c r="GB230" i="5"/>
  <c r="GB220" i="5"/>
  <c r="GB224" i="5"/>
  <c r="GB250" i="5"/>
  <c r="GB260" i="5"/>
  <c r="GB226" i="5"/>
  <c r="GB252" i="5"/>
  <c r="GB258" i="5"/>
  <c r="GD425" i="5" l="1"/>
  <c r="GD417" i="5"/>
  <c r="GD413" i="5"/>
  <c r="GD409" i="5"/>
  <c r="GD296" i="5"/>
  <c r="GD124" i="5"/>
  <c r="GD116" i="5"/>
  <c r="GD112" i="5"/>
  <c r="GD88" i="5"/>
  <c r="GD86" i="5"/>
  <c r="GD78" i="5"/>
  <c r="Q80" i="5" s="1"/>
  <c r="GF25" i="5"/>
  <c r="GD94" i="5"/>
  <c r="GD27" i="5"/>
  <c r="GD126" i="5"/>
  <c r="GD292" i="5"/>
  <c r="GD302" i="5"/>
  <c r="GD306" i="5"/>
  <c r="GD120" i="5"/>
  <c r="Q124" i="5" s="1"/>
  <c r="GD114" i="5"/>
  <c r="GD218" i="5"/>
  <c r="GD82" i="5"/>
  <c r="GD300" i="5"/>
  <c r="GD31" i="5"/>
  <c r="GD108" i="5"/>
  <c r="GD122" i="5"/>
  <c r="GD419" i="5"/>
  <c r="GD118" i="5"/>
  <c r="GD423" i="5"/>
  <c r="GD250" i="5"/>
  <c r="GD256" i="5"/>
  <c r="GD254" i="5"/>
  <c r="GD246" i="5"/>
  <c r="GD220" i="5"/>
  <c r="GD258" i="5"/>
  <c r="GD226" i="5"/>
  <c r="GD252" i="5"/>
  <c r="GD248" i="5"/>
  <c r="GD224" i="5"/>
  <c r="GD230" i="5"/>
  <c r="GD260" i="5"/>
  <c r="GF425" i="5" l="1"/>
  <c r="GF409" i="5"/>
  <c r="GF296" i="5"/>
  <c r="GF300" i="5"/>
  <c r="GF122" i="5"/>
  <c r="GF108" i="5"/>
  <c r="GF94" i="5"/>
  <c r="GF78" i="5"/>
  <c r="S80" i="5" s="1"/>
  <c r="GF27" i="5"/>
  <c r="GH25" i="5"/>
  <c r="GF118" i="5"/>
  <c r="GF218" i="5"/>
  <c r="GF86" i="5"/>
  <c r="GF292" i="5"/>
  <c r="GF302" i="5"/>
  <c r="GF419" i="5"/>
  <c r="GF116" i="5"/>
  <c r="GF417" i="5"/>
  <c r="GF31" i="5"/>
  <c r="GF82" i="5"/>
  <c r="GF120" i="5"/>
  <c r="S124" i="5" s="1"/>
  <c r="GF88" i="5"/>
  <c r="GF126" i="5"/>
  <c r="GF124" i="5"/>
  <c r="GF306" i="5"/>
  <c r="GF423" i="5"/>
  <c r="GF114" i="5"/>
  <c r="GF112" i="5"/>
  <c r="GF413" i="5"/>
  <c r="GF230" i="5"/>
  <c r="GF220" i="5"/>
  <c r="GF260" i="5"/>
  <c r="GF254" i="5"/>
  <c r="GF224" i="5"/>
  <c r="GF250" i="5"/>
  <c r="GF256" i="5"/>
  <c r="GF252" i="5"/>
  <c r="GF258" i="5"/>
  <c r="GF248" i="5"/>
  <c r="GF226" i="5"/>
  <c r="GF246" i="5"/>
  <c r="GH417" i="5" l="1"/>
  <c r="GH419" i="5"/>
  <c r="GH118" i="5"/>
  <c r="GH122" i="5"/>
  <c r="GJ25" i="5"/>
  <c r="GH108" i="5"/>
  <c r="GH31" i="5"/>
  <c r="GH82" i="5"/>
  <c r="GH78" i="5"/>
  <c r="U80" i="5" s="1"/>
  <c r="GH114" i="5"/>
  <c r="GH27" i="5"/>
  <c r="GH126" i="5"/>
  <c r="GH120" i="5"/>
  <c r="U124" i="5" s="1"/>
  <c r="GH296" i="5"/>
  <c r="GH306" i="5"/>
  <c r="GH413" i="5"/>
  <c r="GH302" i="5"/>
  <c r="GH292" i="5"/>
  <c r="GH425" i="5"/>
  <c r="GH88" i="5"/>
  <c r="GH86" i="5"/>
  <c r="GH124" i="5"/>
  <c r="GH112" i="5"/>
  <c r="GH423" i="5"/>
  <c r="GH94" i="5"/>
  <c r="GH116" i="5"/>
  <c r="GH300" i="5"/>
  <c r="GH409" i="5"/>
  <c r="GH218" i="5"/>
  <c r="GH220" i="5"/>
  <c r="GH248" i="5"/>
  <c r="GH258" i="5"/>
  <c r="GH252" i="5"/>
  <c r="GH254" i="5"/>
  <c r="GH230" i="5"/>
  <c r="GH250" i="5"/>
  <c r="GH256" i="5"/>
  <c r="GH260" i="5"/>
  <c r="GH224" i="5"/>
  <c r="GH226" i="5"/>
  <c r="GH246" i="5"/>
  <c r="GJ409" i="5" l="1"/>
  <c r="GJ425" i="5"/>
  <c r="GJ413" i="5"/>
  <c r="GJ296" i="5"/>
  <c r="GJ306" i="5"/>
  <c r="GJ112" i="5"/>
  <c r="GJ94" i="5"/>
  <c r="GJ78" i="5"/>
  <c r="W80" i="5" s="1"/>
  <c r="GJ27" i="5"/>
  <c r="GL25" i="5"/>
  <c r="GJ124" i="5"/>
  <c r="GJ120" i="5"/>
  <c r="W124" i="5" s="1"/>
  <c r="GJ116" i="5"/>
  <c r="GJ86" i="5"/>
  <c r="GJ88" i="5"/>
  <c r="GJ82" i="5"/>
  <c r="GJ300" i="5"/>
  <c r="GJ423" i="5"/>
  <c r="GJ417" i="5"/>
  <c r="GJ114" i="5"/>
  <c r="GJ118" i="5"/>
  <c r="GJ419" i="5"/>
  <c r="GJ108" i="5"/>
  <c r="GJ122" i="5"/>
  <c r="GJ31" i="5"/>
  <c r="GJ218" i="5"/>
  <c r="GJ126" i="5"/>
  <c r="GJ292" i="5"/>
  <c r="GJ302" i="5"/>
  <c r="GJ220" i="5"/>
  <c r="GJ256" i="5"/>
  <c r="GJ224" i="5"/>
  <c r="GJ258" i="5"/>
  <c r="GJ230" i="5"/>
  <c r="GJ248" i="5"/>
  <c r="GJ254" i="5"/>
  <c r="GJ246" i="5"/>
  <c r="GJ250" i="5"/>
  <c r="GJ226" i="5"/>
  <c r="GJ260" i="5"/>
  <c r="GJ252" i="5"/>
  <c r="GL27" i="5" l="1"/>
  <c r="GN25" i="5"/>
  <c r="GL31" i="5"/>
  <c r="GL120" i="5"/>
  <c r="Y124" i="5" s="1"/>
  <c r="GN27" i="5" l="1"/>
  <c r="GP25" i="5"/>
  <c r="GN31" i="5"/>
  <c r="GN120" i="5"/>
  <c r="AA124" i="5" s="1"/>
  <c r="GR25" i="5" l="1"/>
  <c r="GP120" i="5"/>
  <c r="AC124" i="5" s="1"/>
  <c r="GP27" i="5"/>
  <c r="GP31" i="5"/>
  <c r="GR27" i="5" l="1"/>
  <c r="GT25" i="5"/>
  <c r="GR31" i="5"/>
  <c r="GR120" i="5"/>
  <c r="AE124" i="5" s="1"/>
  <c r="GT27" i="5" l="1"/>
  <c r="GV25" i="5"/>
  <c r="GT31" i="5"/>
  <c r="GT120" i="5"/>
  <c r="AG124" i="5" s="1"/>
  <c r="GV27" i="5" l="1"/>
  <c r="GX25" i="5"/>
  <c r="GV31" i="5"/>
  <c r="GV120" i="5"/>
  <c r="AI124" i="5" s="1"/>
  <c r="GZ25" i="5" l="1"/>
  <c r="GX31" i="5"/>
  <c r="GX27" i="5"/>
  <c r="GX120" i="5"/>
  <c r="AK124" i="5" s="1"/>
  <c r="GZ27" i="5" l="1"/>
  <c r="HB25" i="5"/>
  <c r="GZ120" i="5"/>
  <c r="AM124" i="5" s="1"/>
  <c r="GZ31" i="5"/>
  <c r="HD25" i="5" l="1"/>
  <c r="HB27" i="5"/>
  <c r="HB120" i="5"/>
  <c r="AO124" i="5" s="1"/>
  <c r="HB31" i="5"/>
  <c r="HD27" i="5" l="1"/>
  <c r="HF25" i="5"/>
  <c r="HD120" i="5"/>
  <c r="AQ124" i="5" s="1"/>
  <c r="HD31" i="5"/>
  <c r="HF120" i="5" l="1"/>
  <c r="AS124" i="5" s="1"/>
  <c r="HF27" i="5"/>
  <c r="HF31" i="5"/>
</calcChain>
</file>

<file path=xl/sharedStrings.xml><?xml version="1.0" encoding="utf-8"?>
<sst xmlns="http://schemas.openxmlformats.org/spreadsheetml/2006/main" count="1536" uniqueCount="651">
  <si>
    <t>A.</t>
  </si>
  <si>
    <t>a.</t>
  </si>
  <si>
    <t>b.</t>
  </si>
  <si>
    <t>c.</t>
  </si>
  <si>
    <t>d.</t>
  </si>
  <si>
    <t>e.</t>
  </si>
  <si>
    <t>f.</t>
  </si>
  <si>
    <t>B.</t>
  </si>
  <si>
    <t>C.</t>
  </si>
  <si>
    <t>g.</t>
  </si>
  <si>
    <t>D.</t>
  </si>
  <si>
    <t>h.</t>
  </si>
  <si>
    <t>E.</t>
  </si>
  <si>
    <t>F.</t>
  </si>
  <si>
    <t>G.</t>
  </si>
  <si>
    <t>H.</t>
  </si>
  <si>
    <t>I.</t>
  </si>
  <si>
    <t>J.</t>
  </si>
  <si>
    <t>Date:</t>
  </si>
  <si>
    <t>NO</t>
  </si>
  <si>
    <t>PREFERENCE OF LANGUAGE / TAALVOORKEUR</t>
  </si>
  <si>
    <t>AFRIKAANS</t>
  </si>
  <si>
    <t>ENGLISH</t>
  </si>
  <si>
    <t>No</t>
  </si>
  <si>
    <t>i.</t>
  </si>
  <si>
    <t>K.</t>
  </si>
  <si>
    <t>YES</t>
  </si>
  <si>
    <t>JA</t>
  </si>
  <si>
    <t>NEE</t>
  </si>
  <si>
    <t xml:space="preserve">MR. </t>
  </si>
  <si>
    <t xml:space="preserve">MRS. </t>
  </si>
  <si>
    <t>MS.</t>
  </si>
  <si>
    <t>DR.</t>
  </si>
  <si>
    <t>MNR.</t>
  </si>
  <si>
    <t>MEV.</t>
  </si>
  <si>
    <t>ME.</t>
  </si>
  <si>
    <t>PROF.</t>
  </si>
  <si>
    <t>BLOEMFONTEIN</t>
  </si>
  <si>
    <t>BHISHO</t>
  </si>
  <si>
    <t>CAPE TOWN</t>
  </si>
  <si>
    <t>DURBAN</t>
  </si>
  <si>
    <t>GRAHAMSTOWN</t>
  </si>
  <si>
    <t>JOHANNESBURG</t>
  </si>
  <si>
    <t>KIMBERLEY</t>
  </si>
  <si>
    <t>MAFIKENG</t>
  </si>
  <si>
    <t>MTHATHA</t>
  </si>
  <si>
    <t>PIETERMARITZBURG</t>
  </si>
  <si>
    <t>POLOKWANE</t>
  </si>
  <si>
    <t>PORT ELIZABETH</t>
  </si>
  <si>
    <t>PRETORIA</t>
  </si>
  <si>
    <t>THOHOYANDO</t>
  </si>
  <si>
    <t>SONICA FOURIE</t>
  </si>
  <si>
    <t>SONICA</t>
  </si>
  <si>
    <t>FOURIE</t>
  </si>
  <si>
    <t>???????????</t>
  </si>
  <si>
    <t>wsbotha@s-bro.co.za</t>
  </si>
  <si>
    <t>058 303 0450</t>
  </si>
  <si>
    <t>086 7518854</t>
  </si>
  <si>
    <t>BETHLEHEM</t>
  </si>
  <si>
    <t>FREE STATE</t>
  </si>
  <si>
    <t>9700</t>
  </si>
  <si>
    <t>1 ST FLOOR, NEDBANK BUILDING, 17 PRESIDENT BRAND STREET</t>
  </si>
  <si>
    <t>RIËTTE</t>
  </si>
  <si>
    <t>BOTHA-STRYDOM</t>
  </si>
  <si>
    <t>rbothastrydom@gmail.com</t>
  </si>
  <si>
    <t>083 679 4281</t>
  </si>
  <si>
    <t>0864714504</t>
  </si>
  <si>
    <t>POSTNET SUITE 1305, PRIVATE BAG X1007</t>
  </si>
  <si>
    <t>LYTTLETON</t>
  </si>
  <si>
    <t>0140</t>
  </si>
  <si>
    <t xml:space="preserve">5 MOUNT CROSSON CLOSE </t>
  </si>
  <si>
    <t>MIDRAND</t>
  </si>
  <si>
    <t>GAUTENG</t>
  </si>
  <si>
    <t>1692</t>
  </si>
  <si>
    <t>STEFAN STRYDOM</t>
  </si>
  <si>
    <t xml:space="preserve">STEFAN </t>
  </si>
  <si>
    <t>STRYDOM</t>
  </si>
  <si>
    <t>sstrydom@s-bro.co.za</t>
  </si>
  <si>
    <t>082 786 6107</t>
  </si>
  <si>
    <r>
      <t>RI</t>
    </r>
    <r>
      <rPr>
        <sz val="10"/>
        <rFont val="Calibri"/>
        <family val="2"/>
      </rPr>
      <t>Ë</t>
    </r>
    <r>
      <rPr>
        <sz val="10"/>
        <rFont val="Arial"/>
        <family val="2"/>
      </rPr>
      <t>TTE BOTHA-STRYDOM</t>
    </r>
  </si>
  <si>
    <t>WILLEM STEPHANUS BOTHA</t>
  </si>
  <si>
    <t>WILLIE</t>
  </si>
  <si>
    <t>BOTHA</t>
  </si>
  <si>
    <t>POSBUS 2689</t>
  </si>
  <si>
    <t>0001</t>
  </si>
  <si>
    <t xml:space="preserve">We attach hereto the following documents appointing DIEDERIK JOHANNES VAN NIEKERK (ID Nr: 760106 5123 08 3) as an additional trustee / as a trustee of the above trust: </t>
  </si>
  <si>
    <t xml:space="preserve">J401 - form: TRUST REGISTRATION &amp; AMENDMENTS FORM (Inter - Vivos):
</t>
  </si>
  <si>
    <t>Nomination of Trustee;</t>
  </si>
  <si>
    <t>J417 - forms: ACCEPTANCE OF TRUSTEESHIPS from all four persons;</t>
  </si>
  <si>
    <t>Declaration by Trustee / Acceptance of Trusteeship signed by DIEDERIK JOHANNES VAN NIEKERK (ID Nr: 760106 5123 08 3);</t>
  </si>
  <si>
    <t>J405 - form: UNDERTAKING NY AUDITOR / ACCOUNTANT;</t>
  </si>
  <si>
    <t>Original letters of authority / Sworn affidavit signed by ______;</t>
  </si>
  <si>
    <t>J450 - form: BENEFICIARIES;</t>
  </si>
  <si>
    <t>Certified copies of the trustees’ identity documents (x 3).</t>
  </si>
  <si>
    <t>3 x Originally certified copies of the ID documents of all the trustees;</t>
  </si>
  <si>
    <t>The identity numbers of the trustees are as follows:</t>
  </si>
  <si>
    <t>2 x Originally Signed trust deeds of the abovementioned trust;</t>
  </si>
  <si>
    <t>1 x DRAFT Letter of Authority of the abovementioned trust;</t>
  </si>
  <si>
    <t>Proof of payment of R100 fee, for registration of a new Trust.</t>
  </si>
  <si>
    <t xml:space="preserve">Please send us an originally signed Letter of Authority, as well as an originally certified Master's copy of the trust deed in due course. </t>
  </si>
  <si>
    <t>Please send the amended letters of authority to us in due course.</t>
  </si>
  <si>
    <t>Yours faithfully</t>
  </si>
  <si>
    <t>Stefan Strydom</t>
  </si>
  <si>
    <t>DR STEFAN STRYDOM</t>
  </si>
  <si>
    <t>Private Bag X20584</t>
  </si>
  <si>
    <t>Bloemfontein</t>
  </si>
  <si>
    <t>Private Bag X5</t>
  </si>
  <si>
    <t>Marshalltown</t>
  </si>
  <si>
    <t xml:space="preserve">Private Bag X60  </t>
  </si>
  <si>
    <t>Pretoria</t>
  </si>
  <si>
    <t>Private Bag X 0002</t>
  </si>
  <si>
    <t>Bisho</t>
  </si>
  <si>
    <t>Private Bag X9018</t>
  </si>
  <si>
    <t>Cape Town</t>
  </si>
  <si>
    <t>Private Bag x 54325</t>
  </si>
  <si>
    <t>Durban</t>
  </si>
  <si>
    <t>Private Bag X1010</t>
  </si>
  <si>
    <t>Grahamstown</t>
  </si>
  <si>
    <t>Private Bag X5015</t>
  </si>
  <si>
    <t>Kimberley</t>
  </si>
  <si>
    <t>Private Bag X42</t>
  </si>
  <si>
    <t>Mmabatho</t>
  </si>
  <si>
    <t>Private Bag X6057</t>
  </si>
  <si>
    <t>Mthatha</t>
  </si>
  <si>
    <t>NELSPRUIT</t>
  </si>
  <si>
    <t>Private Bag X 11260</t>
  </si>
  <si>
    <t>Nelspruit</t>
  </si>
  <si>
    <t>Private Bag X9010</t>
  </si>
  <si>
    <t>Pietermaritzburg</t>
  </si>
  <si>
    <t>Private Bag X9670</t>
  </si>
  <si>
    <t>Polokwane</t>
  </si>
  <si>
    <t>0700</t>
  </si>
  <si>
    <t>Private Bag X 2</t>
  </si>
  <si>
    <t>Port Elizabeth</t>
  </si>
  <si>
    <t>Thohoyandou</t>
  </si>
  <si>
    <t>0950</t>
  </si>
  <si>
    <t>BY HAND / BY POST:</t>
  </si>
  <si>
    <t>CHOSEN</t>
  </si>
  <si>
    <t xml:space="preserve">-       STEFAN STRYDOM (ID NR 721203 5068 08 3) </t>
  </si>
  <si>
    <t>-       MICHIEL VAN NIEKERK (ID Nr: 401121 5054 08 4)</t>
  </si>
  <si>
    <t>-       DIEDERIK JOHANNES VAN NIEKERK (ID Nr: 760106 5123 08 3)</t>
  </si>
  <si>
    <t>G.P-S. 003-0148</t>
  </si>
  <si>
    <t>J246</t>
  </si>
  <si>
    <t>REPUBLIC OF SOUTH AFRICA</t>
  </si>
  <si>
    <t xml:space="preserve">MAGTIGINGSBRIEF </t>
  </si>
  <si>
    <t>LETTERS OF AUTHORITY</t>
  </si>
  <si>
    <t>Ingevolge artikel 6(1) van die Wet op Beheer oor Trustgoed, 1988 (Wet 57 van 1988)/</t>
  </si>
  <si>
    <t>In terms of section 6(1) of the Trust Property Control Act, 1988 (Act 57 of 1988)</t>
  </si>
  <si>
    <t xml:space="preserve">No: </t>
  </si>
  <si>
    <t>……………………………...………………………</t>
  </si>
  <si>
    <t xml:space="preserve">Hiermee word gesertifiseer dat / </t>
  </si>
  <si>
    <t>This is to certify that</t>
  </si>
  <si>
    <t>trustee 1</t>
  </si>
  <si>
    <t>……………………………...………………………………………………………………………………………….…</t>
  </si>
  <si>
    <t>trustee 2</t>
  </si>
  <si>
    <t>trustee 3</t>
  </si>
  <si>
    <t>trustee 4</t>
  </si>
  <si>
    <t xml:space="preserve">Gemagtig word om op te tree as trustee(s van die / </t>
  </si>
  <si>
    <t xml:space="preserve">is/ are hereby authorized to act as trustee(s) of the </t>
  </si>
  <si>
    <t>GEGEE onder my hand te                              op hede die          dag  van</t>
  </si>
  <si>
    <t>GIVEN under my hand at ……………………… this ……………… day of ……………….. year ……….</t>
  </si>
  <si>
    <t>Signature</t>
  </si>
  <si>
    <t>ASSISTANT MEESTER</t>
  </si>
  <si>
    <t>ASSISTANT MASTER</t>
  </si>
  <si>
    <t>DEPARTMENT OF JUSTICE AND CONSTITUIONAL DEVELOPMENT</t>
  </si>
  <si>
    <t xml:space="preserve">We attach hereto the following documents in order to register the above new inter vivos trust with the MASTER OF THE HIGH COURT mentioned above: </t>
  </si>
  <si>
    <t>hide colours</t>
  </si>
  <si>
    <t>Choose</t>
  </si>
  <si>
    <t>Application Form Selections:</t>
  </si>
  <si>
    <t>Trust Registration</t>
  </si>
  <si>
    <t>Complete All Sections</t>
  </si>
  <si>
    <t>Bond of Security Amendments</t>
  </si>
  <si>
    <t>Complete Sections 1.1, 1.3, 8, 9</t>
  </si>
  <si>
    <t>Trustee Amendments</t>
  </si>
  <si>
    <t>Complete Sections 1.1, 1.3, 6, 9</t>
  </si>
  <si>
    <t>General Trust Amendments</t>
  </si>
  <si>
    <t>Complete Sections 1.1, 1.2*, 1.3, 3*, 4*, 5*, 9</t>
  </si>
  <si>
    <t>Auditor Amendments</t>
  </si>
  <si>
    <t>Complete Sections 1.1, 1.3, 7, 9</t>
  </si>
  <si>
    <t>Trust Copies</t>
  </si>
  <si>
    <t>Complete Sections 1.1, 1.3, 9</t>
  </si>
  <si>
    <t>Other</t>
  </si>
  <si>
    <t>* If applicable</t>
  </si>
  <si>
    <t>* A separate application form must be submitted for each amendment type</t>
  </si>
  <si>
    <t>SECTION 1: SUMMARY DETAILS</t>
  </si>
  <si>
    <t>1.1 TRUST NAME &amp; FILE NUMBER</t>
  </si>
  <si>
    <t>Trust Name</t>
  </si>
  <si>
    <t>Trust file number</t>
  </si>
  <si>
    <t>1.2 TRUST GENERAL DETAILS</t>
  </si>
  <si>
    <t>Asset Location</t>
  </si>
  <si>
    <t>Source of Funds</t>
  </si>
  <si>
    <t>Road Accident Fund (RAF)</t>
  </si>
  <si>
    <t>Probable Trust Duration</t>
  </si>
  <si>
    <t>Is Annual Audit Required?</t>
  </si>
  <si>
    <t>Yes</t>
  </si>
  <si>
    <t>No. of Trustees (Persons)</t>
  </si>
  <si>
    <t>(to be captured for this application)</t>
  </si>
  <si>
    <t>No. of Beneficiaries (RAF)</t>
  </si>
  <si>
    <t>Class</t>
  </si>
  <si>
    <t>Unknown</t>
  </si>
  <si>
    <t>No.</t>
  </si>
  <si>
    <t>No. of Trustees (Organization)</t>
  </si>
  <si>
    <t>No. of Mentally Incapacitated/Minor Beneficiaries (RAF)</t>
  </si>
  <si>
    <t>Minimum No. of Trustees Allowed</t>
  </si>
  <si>
    <t>(on the trust)</t>
  </si>
  <si>
    <t>Maximum No. of Trustees Allowed</t>
  </si>
  <si>
    <t>Is this a Court Order Application?</t>
  </si>
  <si>
    <t>Court Name</t>
  </si>
  <si>
    <t>Case No.</t>
  </si>
  <si>
    <t>FOR OFFICE USE ONLY</t>
  </si>
  <si>
    <t>Received by:</t>
  </si>
  <si>
    <t>Signature:</t>
  </si>
  <si>
    <t>Stamp:</t>
  </si>
  <si>
    <r>
      <t xml:space="preserve">Page </t>
    </r>
    <r>
      <rPr>
        <b/>
        <sz val="8"/>
        <rFont val="Arial"/>
        <family val="2"/>
      </rPr>
      <t>1</t>
    </r>
    <r>
      <rPr>
        <sz val="8"/>
        <rFont val="Arial"/>
        <family val="2"/>
      </rPr>
      <t xml:space="preserve"> of </t>
    </r>
    <r>
      <rPr>
        <b/>
        <sz val="8"/>
        <rFont val="Arial"/>
        <family val="2"/>
      </rPr>
      <t>7</t>
    </r>
  </si>
  <si>
    <t>J401</t>
  </si>
  <si>
    <t>1.3  APPLICANT/AGENT DETAILS</t>
  </si>
  <si>
    <t>2015/377591/07</t>
  </si>
  <si>
    <t>Organisation Details (If Applicant is an Organisation)</t>
  </si>
  <si>
    <t>Organisation Name</t>
  </si>
  <si>
    <t>Registration Number</t>
  </si>
  <si>
    <t>Details of Contact Person/Organisation Representative</t>
  </si>
  <si>
    <t>Surname</t>
  </si>
  <si>
    <t>Title</t>
  </si>
  <si>
    <t>First Names</t>
  </si>
  <si>
    <t>Nasionality</t>
  </si>
  <si>
    <t>S</t>
  </si>
  <si>
    <t>O</t>
  </si>
  <si>
    <t>U</t>
  </si>
  <si>
    <t>T</t>
  </si>
  <si>
    <t>H</t>
  </si>
  <si>
    <t xml:space="preserve">- </t>
  </si>
  <si>
    <t>A</t>
  </si>
  <si>
    <t>F</t>
  </si>
  <si>
    <t>R</t>
  </si>
  <si>
    <t>I</t>
  </si>
  <si>
    <t>C</t>
  </si>
  <si>
    <t>N</t>
  </si>
  <si>
    <t>ID No</t>
  </si>
  <si>
    <t>/OR</t>
  </si>
  <si>
    <t>Passport No</t>
  </si>
  <si>
    <t>Preferred Method of communication</t>
  </si>
  <si>
    <t>Preferred Method of Collection</t>
  </si>
  <si>
    <t>Masters Office Box No</t>
  </si>
  <si>
    <t>E-mail</t>
  </si>
  <si>
    <t>Post</t>
  </si>
  <si>
    <t>Collect By Hand</t>
  </si>
  <si>
    <t>√</t>
  </si>
  <si>
    <t>Contact Details</t>
  </si>
  <si>
    <t>Tel no</t>
  </si>
  <si>
    <t>fax no</t>
  </si>
  <si>
    <t>Tel No</t>
  </si>
  <si>
    <t>Cell No</t>
  </si>
  <si>
    <t>Fax No</t>
  </si>
  <si>
    <t>Postal Address</t>
  </si>
  <si>
    <t>Address Line 1</t>
  </si>
  <si>
    <t>Address Line 2</t>
  </si>
  <si>
    <t>Province</t>
  </si>
  <si>
    <t>City/Town</t>
  </si>
  <si>
    <t>Postal Code</t>
  </si>
  <si>
    <t>Physical Address</t>
  </si>
  <si>
    <t>Mark here with an "X" if address is the same as above or capture your Physical Address</t>
  </si>
  <si>
    <t>Applicant's other roles in the Trust</t>
  </si>
  <si>
    <t>Is Applicant a Trustee?</t>
  </si>
  <si>
    <t>Is Applicant the Main Contact for future Trust communication?</t>
  </si>
  <si>
    <t>Y</t>
  </si>
  <si>
    <t>Is Applicant an Auditor/ Accountant of this Trust?</t>
  </si>
  <si>
    <t>Is Applicant the Founder?</t>
  </si>
  <si>
    <r>
      <t xml:space="preserve">Page </t>
    </r>
    <r>
      <rPr>
        <b/>
        <sz val="8"/>
        <rFont val="Arial"/>
        <family val="2"/>
      </rPr>
      <t>2</t>
    </r>
    <r>
      <rPr>
        <sz val="8"/>
        <rFont val="Arial"/>
        <family val="2"/>
      </rPr>
      <t xml:space="preserve"> of </t>
    </r>
    <r>
      <rPr>
        <b/>
        <sz val="8"/>
        <rFont val="Arial"/>
        <family val="2"/>
      </rPr>
      <t>7</t>
    </r>
  </si>
  <si>
    <t>SECTION 2: SUPPORTING DOCUMENTS (APPLICABLE FOR TRUST REGISTRATION)</t>
  </si>
  <si>
    <t>Documents</t>
  </si>
  <si>
    <t>Submitted</t>
  </si>
  <si>
    <t>Number of Submitted Documents</t>
  </si>
  <si>
    <t>Application Form (Mandatory)</t>
  </si>
  <si>
    <t>Original or Certified Trust Deed (Mandatory)</t>
  </si>
  <si>
    <t>Proof of Payment (Mandatory)</t>
  </si>
  <si>
    <t>Acceptance of Trusteeship (Mandatory)</t>
  </si>
  <si>
    <t>Trustee(s) Identification - Certified Copies of ID/Passport/Organisation Proof of Registration (CK1) (Mandatory)</t>
  </si>
  <si>
    <t>Trustee(s) Representative Identification - Certified Copies of ID/Passport (Mandatory for Organisation Trustee(s))</t>
  </si>
  <si>
    <t>Beneficiaries Declaration Form (Mandatory for RAF)</t>
  </si>
  <si>
    <t>Beneficiaries Identification - Certified</t>
  </si>
  <si>
    <t>Beneficiaries Identification - Certified Copies of ID/Birth Certififcate/Passport/Organisation (CK1) Mandatory for RAF)</t>
  </si>
  <si>
    <t>Beneficiaries Guardian Identification - Certified Copies of ID/Passport (Mandatory for RAF)</t>
  </si>
  <si>
    <t>Bond of Security/Proof of Execption (If Applicable/Mandatory for RAF)</t>
  </si>
  <si>
    <t>Undertaking by an Auditor/Accountant (If Applicable/Mandatory for RAF)</t>
  </si>
  <si>
    <t>Final Certified Court Order (If Applicable)</t>
  </si>
  <si>
    <t>* RAF - ROAD ACCIDENT FUND</t>
  </si>
  <si>
    <r>
      <t xml:space="preserve">Page </t>
    </r>
    <r>
      <rPr>
        <b/>
        <sz val="8"/>
        <rFont val="Arial"/>
        <family val="2"/>
      </rPr>
      <t>3</t>
    </r>
    <r>
      <rPr>
        <sz val="8"/>
        <rFont val="Arial"/>
        <family val="2"/>
      </rPr>
      <t xml:space="preserve"> of </t>
    </r>
    <r>
      <rPr>
        <b/>
        <sz val="8"/>
        <rFont val="Arial"/>
        <family val="2"/>
      </rPr>
      <t>7</t>
    </r>
  </si>
  <si>
    <t>SECTION 3: MAIN CONTACT DETAILS</t>
  </si>
  <si>
    <t>Organisation Details (If Application is an Organisation)</t>
  </si>
  <si>
    <t>Nationality</t>
  </si>
  <si>
    <t>Preferred Method of Communication</t>
  </si>
  <si>
    <t>Masters Office Box</t>
  </si>
  <si>
    <t>Main contact's other capacities on the Trust</t>
  </si>
  <si>
    <t>Is Main Contact a Trustee?</t>
  </si>
  <si>
    <t>Is Main contact the Founder?</t>
  </si>
  <si>
    <t>Is Main Contact an Auditor of this Trust?</t>
  </si>
  <si>
    <t>SECTION 4: BANK DETAILS</t>
  </si>
  <si>
    <t>Bank Name</t>
  </si>
  <si>
    <t>Branch Name</t>
  </si>
  <si>
    <t>Branch Code</t>
  </si>
  <si>
    <t>Account Number</t>
  </si>
  <si>
    <r>
      <t xml:space="preserve">Page </t>
    </r>
    <r>
      <rPr>
        <b/>
        <sz val="8"/>
        <rFont val="Arial"/>
        <family val="2"/>
      </rPr>
      <t>4</t>
    </r>
    <r>
      <rPr>
        <sz val="8"/>
        <rFont val="Arial"/>
        <family val="2"/>
      </rPr>
      <t xml:space="preserve"> of </t>
    </r>
    <r>
      <rPr>
        <b/>
        <sz val="8"/>
        <rFont val="Arial"/>
        <family val="2"/>
      </rPr>
      <t>7</t>
    </r>
  </si>
  <si>
    <t>SECTION 5: FOUNDER DETAILS</t>
  </si>
  <si>
    <t>FOUNDER 1</t>
  </si>
  <si>
    <t>Organisation Details (If Founder is an Organisation)</t>
  </si>
  <si>
    <t>Is Founder a Trustee?</t>
  </si>
  <si>
    <t>FOUNDER 2</t>
  </si>
  <si>
    <t>FOUNDER 3</t>
  </si>
  <si>
    <t>Details of Founder/Organisation Representative</t>
  </si>
  <si>
    <r>
      <t xml:space="preserve">Page </t>
    </r>
    <r>
      <rPr>
        <b/>
        <sz val="8"/>
        <rFont val="Arial"/>
        <family val="2"/>
      </rPr>
      <t>5</t>
    </r>
    <r>
      <rPr>
        <sz val="8"/>
        <rFont val="Arial"/>
        <family val="2"/>
      </rPr>
      <t xml:space="preserve"> of </t>
    </r>
    <r>
      <rPr>
        <b/>
        <sz val="8"/>
        <rFont val="Arial"/>
        <family val="2"/>
      </rPr>
      <t>7</t>
    </r>
  </si>
  <si>
    <t>SECTION 6: TRUSTEES SUMMARY</t>
  </si>
  <si>
    <t>Trustee Type (*) Indi / Org</t>
  </si>
  <si>
    <t>Trustee Full Name / Organisation Name</t>
  </si>
  <si>
    <t>ID/ Passport / Registration No</t>
  </si>
  <si>
    <t>Representative full Name</t>
  </si>
  <si>
    <t>Representative ID/ Passport</t>
  </si>
  <si>
    <t>•</t>
  </si>
  <si>
    <t>Trustee Types: Organisation/Individual</t>
  </si>
  <si>
    <t>Names must be written as on the ID / Passport</t>
  </si>
  <si>
    <t>Please insert Acceptance of Trusteeship Forms below this page</t>
  </si>
  <si>
    <r>
      <t xml:space="preserve">Page </t>
    </r>
    <r>
      <rPr>
        <b/>
        <sz val="8"/>
        <rFont val="Arial"/>
        <family val="2"/>
      </rPr>
      <t>6</t>
    </r>
    <r>
      <rPr>
        <sz val="8"/>
        <rFont val="Arial"/>
        <family val="2"/>
      </rPr>
      <t xml:space="preserve"> of </t>
    </r>
    <r>
      <rPr>
        <b/>
        <sz val="8"/>
        <rFont val="Arial"/>
        <family val="2"/>
      </rPr>
      <t>7</t>
    </r>
  </si>
  <si>
    <t>SECTION 7: AUDITOR'S DETAILS</t>
  </si>
  <si>
    <t>Organisation Details (If Auditor is an Organisation)</t>
  </si>
  <si>
    <t>Details of Auditor/Organisation Representative</t>
  </si>
  <si>
    <t>Auditor's Accreditation Details</t>
  </si>
  <si>
    <t>IRBA</t>
  </si>
  <si>
    <t>SAIPA</t>
  </si>
  <si>
    <t>CIMA</t>
  </si>
  <si>
    <t>Accreditation No.</t>
  </si>
  <si>
    <t>ACCA</t>
  </si>
  <si>
    <t>SAICA</t>
  </si>
  <si>
    <t>If Other, Specify</t>
  </si>
  <si>
    <t>SECTION 8: BOND OF SECURITY (MANDATORY FOR RAF / IF APPLICABLE)</t>
  </si>
  <si>
    <t xml:space="preserve">  </t>
  </si>
  <si>
    <t>Is Bond Security Required?</t>
  </si>
  <si>
    <t>Security Amount:</t>
  </si>
  <si>
    <t>OTHER</t>
  </si>
  <si>
    <t xml:space="preserve"> </t>
  </si>
  <si>
    <t xml:space="preserve">If Bond Of Security is not </t>
  </si>
  <si>
    <t>Provide Reason, If</t>
  </si>
  <si>
    <t>required, provide reason for</t>
  </si>
  <si>
    <t>Security Amount is Less</t>
  </si>
  <si>
    <t>exemption</t>
  </si>
  <si>
    <t>than Initial Value of</t>
  </si>
  <si>
    <t>Asset:</t>
  </si>
  <si>
    <t>Financial Institution</t>
  </si>
  <si>
    <t>Policy / Reference Number</t>
  </si>
  <si>
    <t>Initial Value Of Assets</t>
  </si>
  <si>
    <t>(Only applicable for Registration)</t>
  </si>
  <si>
    <t>SECTION 9: DECLARATION</t>
  </si>
  <si>
    <t>I, the undersigned, confirm that the information provided above is accurate and will inform the Master of any changes that take place pertaining to the information provided above.</t>
  </si>
  <si>
    <t>⁄</t>
  </si>
  <si>
    <t>(C</t>
  </si>
  <si>
    <t>M</t>
  </si>
  <si>
    <t>D</t>
  </si>
  <si>
    <t>D)</t>
  </si>
  <si>
    <r>
      <t xml:space="preserve">Page </t>
    </r>
    <r>
      <rPr>
        <b/>
        <sz val="8"/>
        <rFont val="Arial"/>
        <family val="2"/>
      </rPr>
      <t>7</t>
    </r>
    <r>
      <rPr>
        <sz val="8"/>
        <rFont val="Arial"/>
        <family val="2"/>
      </rPr>
      <t xml:space="preserve"> of </t>
    </r>
    <r>
      <rPr>
        <b/>
        <sz val="8"/>
        <rFont val="Arial"/>
        <family val="2"/>
      </rPr>
      <t>7</t>
    </r>
  </si>
  <si>
    <t>UNDETERMINED</t>
  </si>
  <si>
    <t>NOT LINKED</t>
  </si>
  <si>
    <t>N/A</t>
  </si>
  <si>
    <t>STEFAN STRYDOM FINANCIAL SERVICES (PTY) LTD</t>
  </si>
  <si>
    <t>FOUNDER</t>
  </si>
  <si>
    <t>IF INSTITUTIONAL</t>
  </si>
  <si>
    <t>IF NATURAL PERSON</t>
  </si>
  <si>
    <t>Name</t>
  </si>
  <si>
    <t>OF</t>
  </si>
  <si>
    <t>Indien TRUSTEE 1 nie OPRIGTER is nie</t>
  </si>
  <si>
    <t>Indien TRUSTEE 1 wel OPRIGTER is</t>
  </si>
  <si>
    <t>MKP</t>
  </si>
  <si>
    <t>IND</t>
  </si>
  <si>
    <t>J450</t>
  </si>
  <si>
    <t>Benificiary Type (*)</t>
  </si>
  <si>
    <t>Beneficiary Full Names/ Organisation</t>
  </si>
  <si>
    <t>ID/ Passport/ Registration No</t>
  </si>
  <si>
    <t>Date of Birth</t>
  </si>
  <si>
    <t>Is Beneficiary a Minor/ Mentally Incapacitated?</t>
  </si>
  <si>
    <t>Guardian Full Names</t>
  </si>
  <si>
    <t>Guardian ID/ Passport</t>
  </si>
  <si>
    <t>CLASS</t>
  </si>
  <si>
    <t>•   Beneficiary Types: Organisation / Individual/ Class</t>
  </si>
  <si>
    <t>•   If Beneficiary Minor Capture Guardian details</t>
  </si>
  <si>
    <t>Link: Must the green dissapear?</t>
  </si>
  <si>
    <t>or</t>
  </si>
  <si>
    <t>ORG</t>
  </si>
  <si>
    <t>I (Full names and surname)</t>
  </si>
  <si>
    <t>………………………………………….………………………………………………………………………………</t>
  </si>
  <si>
    <t>ID/ Passport No:</t>
  </si>
  <si>
    <t>Representative of Organisation (If Applicable)</t>
  </si>
  <si>
    <t>…………………………………………………………..…………………………………………..</t>
  </si>
  <si>
    <t>Registration Number (If Applicable)</t>
  </si>
  <si>
    <t>………………………………………………………...……………………..………………………………………</t>
  </si>
  <si>
    <t>Accreditation Body:</t>
  </si>
  <si>
    <t>………………………………………………………..……………………………………...………………………………………</t>
  </si>
  <si>
    <t>Accreditation Registration No</t>
  </si>
  <si>
    <t>………………………………………………………….………………………………….…</t>
  </si>
  <si>
    <t>Hereby undertake to act as Auditor/Accountant of the Trust known as:</t>
  </si>
  <si>
    <t>...........................................................................................................................................................................................................</t>
  </si>
  <si>
    <t>I choose the following address:</t>
  </si>
  <si>
    <t>Domicillium Citandi et executandi (physical address)</t>
  </si>
  <si>
    <t>………………………………………….…………………..</t>
  </si>
  <si>
    <t>………………………………………...…...………………………</t>
  </si>
  <si>
    <t>Tel:</t>
  </si>
  <si>
    <t>Cell:</t>
  </si>
  <si>
    <t>………………………………………..……………</t>
  </si>
  <si>
    <t>E-mail:</t>
  </si>
  <si>
    <t>…………………….…….………………………………………………………………………………………..…………………………………………………………....</t>
  </si>
  <si>
    <t>UNDERTAKING</t>
  </si>
  <si>
    <t>I undertake to inform the Master should there be any changes in the capital/income beneficiaries in this Trust</t>
  </si>
  <si>
    <t>I undertake to instruct the Auditor to furnish The Master, when requested to do so, with any information which the Master may require in connection with the affairs of the Trust.</t>
  </si>
  <si>
    <t>DECLARATION</t>
  </si>
  <si>
    <t>I am qualified to act as Auditor/Accountant of the above Trust and undertake to advise the Master:</t>
  </si>
  <si>
    <t>●</t>
  </si>
  <si>
    <t>Should I cease to act in the above Trust</t>
  </si>
  <si>
    <t>The name of the new Auditor/Accountant should I be aware thereof</t>
  </si>
  <si>
    <t>Should there be any changes in the capital\income beneficiaries in this trust</t>
  </si>
  <si>
    <t>Should the Trust not have been administered in accordance with the terms and conditions of the trust deed</t>
  </si>
  <si>
    <t>Of any substantial addition, to the capital and assets of the trust and value thereof</t>
  </si>
  <si>
    <r>
      <t xml:space="preserve">Provide reason if any of the above could </t>
    </r>
    <r>
      <rPr>
        <b/>
        <sz val="8"/>
        <color theme="1"/>
        <rFont val="Arial"/>
        <family val="2"/>
      </rPr>
      <t>NOT</t>
    </r>
    <r>
      <rPr>
        <sz val="8"/>
        <color theme="1"/>
        <rFont val="Arial"/>
        <family val="2"/>
      </rPr>
      <t xml:space="preserve"> be answered </t>
    </r>
    <r>
      <rPr>
        <b/>
        <sz val="8"/>
        <color theme="1"/>
        <rFont val="Arial"/>
        <family val="2"/>
      </rPr>
      <t>Yes</t>
    </r>
    <r>
      <rPr>
        <sz val="8"/>
        <color theme="1"/>
        <rFont val="Arial"/>
        <family val="2"/>
      </rPr>
      <t>:</t>
    </r>
  </si>
  <si>
    <t>............................................................................................................................................................................................................</t>
  </si>
  <si>
    <t>__________________________________</t>
  </si>
  <si>
    <t>_________________________________</t>
  </si>
  <si>
    <t>Date</t>
  </si>
  <si>
    <t>Signature of Auditor/Accountant</t>
  </si>
  <si>
    <t>DEPARTMENT OF JUSTICE AND CONSTITUTIONAL DEVELOPMENT</t>
  </si>
  <si>
    <t>…………………………………………………………………………………………..………………………………………………………………………………</t>
  </si>
  <si>
    <t>………………………………………………………………………………………………………………………………………….</t>
  </si>
  <si>
    <t>……………………………………………………………...…………………………………………………………..</t>
  </si>
  <si>
    <t>……………………………………………………………………………...……………………………………..………………………………………</t>
  </si>
  <si>
    <t>…………………………………………………………………………………………………………………………………………</t>
  </si>
  <si>
    <t>Occupation:</t>
  </si>
  <si>
    <t>……………………………………………………………...……………………..…………………………………...………………………………………</t>
  </si>
  <si>
    <t>Previous practical experience in Trust administration? Mention any specific cases:</t>
  </si>
  <si>
    <t>..................................................................................................................................................................................................................................</t>
  </si>
  <si>
    <t>Hereby apply for authority in terms of Section 6(1) of the Trust Property Control Act, 1988 (Act 57 of 1988) to act as trustee of the Trust known as:</t>
  </si>
  <si>
    <t>………………………………….……………………………………..</t>
  </si>
  <si>
    <t>………………………………………...……………………...………………</t>
  </si>
  <si>
    <t>………………………………………..………………………………</t>
  </si>
  <si>
    <t>…………………………………...…………………..……</t>
  </si>
  <si>
    <t>…………………….…….………………………………………………………………………………………..………………………………………………………...…</t>
  </si>
  <si>
    <r>
      <t xml:space="preserve">I am qualified to act as trustee and do not find myself in any of the circumstances mentioned in Section 20(2) of the Trust Property Control Act, 1988 (Act 57 of 1988), which will justify my removal and undertake to inform the Master immediately should any such circumstances arise. I declare that I have </t>
    </r>
    <r>
      <rPr>
        <b/>
        <sz val="8"/>
        <color theme="1"/>
        <rFont val="Arial"/>
        <family val="2"/>
      </rPr>
      <t>NEVER</t>
    </r>
    <r>
      <rPr>
        <sz val="8"/>
        <color theme="1"/>
        <rFont val="Arial"/>
        <family val="2"/>
      </rPr>
      <t xml:space="preserve"> been:</t>
    </r>
  </si>
  <si>
    <t>convicted of any offence of dishonesty or sentenced to prison without a fine option</t>
  </si>
  <si>
    <t>sequestrated or liquidated or placed under judicial management?</t>
  </si>
  <si>
    <t>removed from office in respect to any appointment as a Trustee?</t>
  </si>
  <si>
    <t>declared mentally ill/ incapacitated?</t>
  </si>
  <si>
    <t>.......................................................................................................................................................................................................................................</t>
  </si>
  <si>
    <t>Signature of Applicant</t>
  </si>
  <si>
    <t>**Each Trustee must submit a separate Acceptance of Trusteeship by Trustee form</t>
  </si>
  <si>
    <t>I never fulfilled the role and was never before appointed as a trustee of a trust, but will receive assistance from the accountant / auditor.</t>
  </si>
  <si>
    <t>………………………………………………………….…………………………………………………………………………………………………</t>
  </si>
  <si>
    <t>……………………………………………………...………………………………………………………………………………..</t>
  </si>
  <si>
    <t>……………………………………………….…………………………………………………………..………………………………………</t>
  </si>
  <si>
    <t>……………………………………………………………….…………………………………..…………………………………...………………………………………</t>
  </si>
  <si>
    <t>……………………………………………..……………………………..</t>
  </si>
  <si>
    <t>……………………………………………...…………………………</t>
  </si>
  <si>
    <t>…………………………………………..………………………</t>
  </si>
  <si>
    <t>…………………………………...………………...…………</t>
  </si>
  <si>
    <t>…………………….………………………………..………………………………………………………………………………………..…………………………………</t>
  </si>
  <si>
    <t>Is this TRUSTEE a Company?</t>
  </si>
  <si>
    <t>REPRESENTATIVE</t>
  </si>
  <si>
    <t xml:space="preserve">as respresentative of </t>
  </si>
  <si>
    <t xml:space="preserve">TRUSTAKE </t>
  </si>
  <si>
    <t xml:space="preserve">VAN DIE </t>
  </si>
  <si>
    <t xml:space="preserve">TRUSTAKTE  </t>
  </si>
  <si>
    <t>INHOUDSOPGAWE</t>
  </si>
  <si>
    <t>PARAGRAAF</t>
  </si>
  <si>
    <t>BLADSY</t>
  </si>
  <si>
    <t>WOORDOMSKRYWINGS</t>
  </si>
  <si>
    <t>SKEPPING EN NAAM VAN TRUST</t>
  </si>
  <si>
    <t>SKENKING EN VESTIGING VAN REGTE OP TRUSTBATES</t>
  </si>
  <si>
    <t>AANVAARDING VAN REGTE OP TRUSTBATES</t>
  </si>
  <si>
    <t>BEPALINGS MET BETREKKING TOT GETAL TRUSTEES, BEËINDIGING VAN AMP EN OPVOLGENDE TRUSTEES</t>
  </si>
  <si>
    <t>SEKERHEIDSTELLING DEUR TRUSTEES</t>
  </si>
  <si>
    <t>TYDELIKE AFWESIGHEID VAN 'N TRUSTEE</t>
  </si>
  <si>
    <t>BESLUITE VAN TRUSTEES</t>
  </si>
  <si>
    <t>ONDERTEKENING VAN DOKUMENTE</t>
  </si>
  <si>
    <t>TRUSTEES SE BELANG BY TRUSTHANDELINGE</t>
  </si>
  <si>
    <t>MAGTE VAN TRUSTEES</t>
  </si>
  <si>
    <t>AANWENDING VAN KAPITAAL</t>
  </si>
  <si>
    <t>AANWENDING VAN INKOMSTE</t>
  </si>
  <si>
    <t>UITBETALING, OORDRAG EN BELEGGING VAN VOORDELE</t>
  </si>
  <si>
    <t>SKEPPING VAN VERDERE TRUSTS OF ANDER ENTITEITE</t>
  </si>
  <si>
    <t>PLIGTE VAN TRUSTEES</t>
  </si>
  <si>
    <t>BEËINDIGING VAN TRUST EN VERDELING VAN TRUSTKAPITAAL</t>
  </si>
  <si>
    <t>FINANSIËLE JAARSTATE</t>
  </si>
  <si>
    <t>PERSOONLIKE AANSPREEKLIKHEID VAN TRUSTEES</t>
  </si>
  <si>
    <t>WYSIGING VAN TRUSTAKTE</t>
  </si>
  <si>
    <t>VERGOEDING VAN TRUSTEES</t>
  </si>
  <si>
    <t>BEPERKINGS TEN AANSIEN VAN BEGUNSTIGDES</t>
  </si>
  <si>
    <t>VERBOD OP VERVREEMDING OF BESWARING VAN VOORDELE NA DIE TOEKENNING EN VESTIGING DAARVAN</t>
  </si>
  <si>
    <t>VALUTABEHEER</t>
  </si>
  <si>
    <t>HUWELIK, PERMANENTE VERHOUDING OF HUISHOUDELIKE SAAMBLY VERHOUDING VAN 'N BEGUNSTIGDE</t>
  </si>
  <si>
    <t>BELASTING</t>
  </si>
  <si>
    <t>VERGADERINGS VAN TRUSTEES EN BESLUITE</t>
  </si>
  <si>
    <t>OORDRAG NA ANDER JURISDIKSIE VERANDERING VAN TOEPASLIKE REGSTELSEL</t>
  </si>
  <si>
    <t>BEPERKING TEN AANSIEN VAN OPRIGTER</t>
  </si>
  <si>
    <t>NIETIGHEID EN SKEIBAARHEID VAN BEPALINGS</t>
  </si>
  <si>
    <t>AANVAARDING VAN SKENKING</t>
  </si>
  <si>
    <t>VERKLARING DEUR TRUSTEES</t>
  </si>
  <si>
    <t>Bylaag:  1</t>
  </si>
  <si>
    <t>MEMORANDUM VAN 'N OOREENKOMS MET BETREKKING TOT 'N SKENKING IN TRUST, GEMAAK EN AANGEGAAN DEUR EN TUSSEN</t>
  </si>
  <si>
    <t>╬  hierna die OPRIGTER genoem  ╬</t>
  </si>
  <si>
    <t>EN</t>
  </si>
  <si>
    <t>en</t>
  </si>
  <si>
    <t>organisation</t>
  </si>
  <si>
    <t>individual</t>
  </si>
  <si>
    <t>INDIVIDUAL TRUSTEE 3</t>
  </si>
  <si>
    <t>INDIVIDUAL TRUSTEE 4</t>
  </si>
  <si>
    <t>╬  hierna die TRUSTEES genoem  ╬</t>
  </si>
  <si>
    <t>REPRESENTATIVE TRUSTEE 4</t>
  </si>
  <si>
    <t>REPRESENTATIVE TRUSTEE 3</t>
  </si>
  <si>
    <t>TEN BEHOEWE VAN:</t>
  </si>
  <si>
    <t xml:space="preserve">DIE BEVOORDEELDES HIERNA IN PARAGRAAF 1.2 AS BEGUNSTIGDES BENOEM
</t>
  </si>
  <si>
    <t>╬  hierna die BEGUNSTIGDES genoem  ╬</t>
  </si>
  <si>
    <r>
      <rPr>
        <b/>
        <sz val="11"/>
        <color theme="1"/>
        <rFont val="Calibri"/>
        <family val="2"/>
        <scheme val="minor"/>
      </rPr>
      <t>AANGESIEN</t>
    </r>
    <r>
      <rPr>
        <sz val="11"/>
        <color theme="1"/>
        <rFont val="Calibri"/>
        <family val="2"/>
        <scheme val="minor"/>
      </rPr>
      <t xml:space="preserve"> die OPRIGTER begerig is om 'n trust by wyse van 'n skenking aan die TRUSTEES te skep met die doel om 'n trust daar te stel om die INKOMSTE- en KAPITAALBEGUNSTIGDES (hierna gesamentlik die BEGUNSTIGDES genoem), te bevoordeel, op die terme en onderhewig aan die voorwaardes wat deur die OPRIGTER bepaal is en in die TRUSTAKTE vervat word;</t>
    </r>
  </si>
  <si>
    <r>
      <rPr>
        <b/>
        <sz val="11"/>
        <color theme="1"/>
        <rFont val="Calibri"/>
        <family val="2"/>
        <scheme val="minor"/>
      </rPr>
      <t>EN AANGESIEN</t>
    </r>
    <r>
      <rPr>
        <sz val="11"/>
        <color theme="1"/>
        <rFont val="Calibri"/>
        <family val="2"/>
        <scheme val="minor"/>
      </rPr>
      <t xml:space="preserve">  die TRUSTEES hulleself bereid verklaar het om as TRUSTEES op te tree en om die skenking te aanvaar en dit ten behoewe van die BEGUNSTIGDES te hou en aan te wend, onderhewig aan die voorwaardes wat deur die OPRIGTER bepaal is en in die TRUSTAKTE genotuleer word;</t>
    </r>
  </si>
  <si>
    <t>NOU DERHALWE GETUIG DIE AKTE DAT DIE OPRIGTER EN DIE TRUSTEES SOOS VOLG OOREENGEKOM HET:</t>
  </si>
  <si>
    <t>REPUBLIEK VAN SUID-AFRIKA</t>
  </si>
  <si>
    <t>ONTWIKKELING</t>
  </si>
  <si>
    <t>J 409</t>
  </si>
  <si>
    <t>DEPARTMENT OF JUSTICE AND</t>
  </si>
  <si>
    <t>CONSTITUTIONAL DEVELOPMENT</t>
  </si>
  <si>
    <t xml:space="preserve">Faks No/Fax No:   </t>
  </si>
  <si>
    <t>Navrae/Enquiries:</t>
  </si>
  <si>
    <t>My verw/My ref:</t>
  </si>
  <si>
    <t>Kantoor van die Meester van die Hooggeregshof</t>
  </si>
  <si>
    <t>Office of the Master of the High Court</t>
  </si>
  <si>
    <t>Privaatsak</t>
  </si>
  <si>
    <t>DEPARTEMENT VAN JUSTISIE</t>
  </si>
  <si>
    <t>EN STAATKUNDIGE</t>
  </si>
  <si>
    <t>REPUBLIC OF SOUTH-AFRICA</t>
  </si>
  <si>
    <t>Private Bag X1007</t>
  </si>
  <si>
    <t>TO COLLECT</t>
  </si>
  <si>
    <t>Kindly take note that the amendments of the meeting to the trust have been placed on record and filed.</t>
  </si>
  <si>
    <t xml:space="preserve">Sir / Madam - </t>
  </si>
  <si>
    <t>_____________________________________________________</t>
  </si>
  <si>
    <t>051 411 5500</t>
  </si>
  <si>
    <t>021 832 3000</t>
  </si>
  <si>
    <t>031 306 0123</t>
  </si>
  <si>
    <t>046 603 4000</t>
  </si>
  <si>
    <t>011 429 8000</t>
  </si>
  <si>
    <t>053 831 1942</t>
  </si>
  <si>
    <t>018 381 8585</t>
  </si>
  <si>
    <t>047 531 2120</t>
  </si>
  <si>
    <t>013 752 2755</t>
  </si>
  <si>
    <t xml:space="preserve">033 264 7000 </t>
  </si>
  <si>
    <t>015 230 6000</t>
  </si>
  <si>
    <t>041 403 5100</t>
  </si>
  <si>
    <t>012 339 7700</t>
  </si>
  <si>
    <t>015 962 1032</t>
  </si>
  <si>
    <t>U verwysing:</t>
  </si>
  <si>
    <r>
      <t xml:space="preserve">Your reference:   </t>
    </r>
    <r>
      <rPr>
        <b/>
        <sz val="12"/>
        <color theme="1"/>
        <rFont val="Arial"/>
        <family val="2"/>
      </rPr>
      <t>STEFAN STRYDOM</t>
    </r>
  </si>
  <si>
    <t>North Gauteng High Court</t>
  </si>
  <si>
    <t>Eastern Cape High Court</t>
  </si>
  <si>
    <t>Free State High Court</t>
  </si>
  <si>
    <t>Western Cape High Court</t>
  </si>
  <si>
    <t>KwaZulu- Natal High Court</t>
  </si>
  <si>
    <t>South Gauteng High Court</t>
  </si>
  <si>
    <t>Northern Cape High Court</t>
  </si>
  <si>
    <t>KwaZulu-Natal High Court</t>
  </si>
  <si>
    <t>Limpopo High Court</t>
  </si>
  <si>
    <t>North West High Court</t>
  </si>
  <si>
    <t>Vrystaat Hooggeregshof</t>
  </si>
  <si>
    <t>Oos - Kaap Hooggeregshof</t>
  </si>
  <si>
    <t>Wes Kaap Hooggeregshof</t>
  </si>
  <si>
    <t>KwaZulu- Natal Hooggeregshof</t>
  </si>
  <si>
    <t>Suid Gauteng Hooggeregshof</t>
  </si>
  <si>
    <t>Noord Gauteng Hooggeregshof</t>
  </si>
  <si>
    <t>Noordwes Hooggeregshof</t>
  </si>
  <si>
    <t>Polokwane Circuit Court of the North Gauteng High Court</t>
  </si>
  <si>
    <t>Polokwane - Rondgaande Hof van die Noord Gauteng Hooggeregshof</t>
  </si>
  <si>
    <t>Limpopo Hooggeregshof</t>
  </si>
  <si>
    <t>NoordKaap Hooggeregshof</t>
  </si>
  <si>
    <t xml:space="preserve">    ◊   KONTRAKSPARTYE   ◊</t>
  </si>
  <si>
    <t>Die partye benodig om hierdie wysigings tot die akte van bovermelde trust te implementeer is:-</t>
  </si>
  <si>
    <t>PARTYE:</t>
  </si>
  <si>
    <t>AANHEF:</t>
  </si>
  <si>
    <t>[WANNEER EN WAAR OORSPRONKLIKE AKTE ONDERTEKEN?]</t>
  </si>
  <si>
    <t>Indien bestaande trust waar opgerig?</t>
  </si>
  <si>
    <t>Indien bestaande trust wanneer opgerig?</t>
  </si>
  <si>
    <t>[LATERE WYSIGINGS VAN DIE AKTE NA OPRIGTING?]</t>
  </si>
  <si>
    <t>[LEEF OPRIGTER NOG? EN IS DIE OPRIGTER SE INSETTE TOT WYSIGING NODIG]</t>
  </si>
  <si>
    <t xml:space="preserve">Die Oprigter is steeds in lewe en word ingevolge die geldende wysigingsklousule benodig om tot die wysiging van die akte toe te stem. </t>
  </si>
  <si>
    <t>Die Oprigter het intussen afgesterwe.</t>
  </si>
  <si>
    <t xml:space="preserve">Ingevolge die gewysigde trustakte kan die akte gewysig word deur die trustees van die trust van tyd tot tyd en word die insette van die Oprigter nie benodig nie. Gevolglik word die oprigter nie as party tot hierdie wysiging gevoeg nie. </t>
  </si>
  <si>
    <t>Nieteenstaande die feit dat die geldende wysigingsklousule nie die insette van die Oprigter benodig om die trustakte te wysig nie is die oprigter se toestemming tot wysiging wel verkry en word hy / sy as kontraksparty aangedui.</t>
  </si>
  <si>
    <t>[IS DIE BEGUNSTIGDES SE INSETTE TOT WYSIGING NODIG]</t>
  </si>
  <si>
    <t xml:space="preserve">Die Identifiseerbare Begunstigdes van die Trust se toestemming tot wysiging is ook bekom. </t>
  </si>
  <si>
    <t>Ingevolge die geldende wysigingsklousule in die trustakte word die identifiseerbare begunstigdes van die trust se toestemming tot wysiging vereis en is verkry.</t>
  </si>
  <si>
    <t>Ingevolge die geldende wysigingsklousule in die trustakte word die identifiseerbare begunstigdes van die trust se toestemming tot wysiging NIE vereis nie en die trustees het aangedui dat geeneen van die trustbegunstigdes duidelik en ondubbelsinnig vermeld het dat die voordele in trust vir hom / haar gereserveer, aanvaar is nie. Gevolglik word geeneen van die begunstigdes wat nie ander partye tot die kontrak uitmaak, as partye tot die wysiging vermeld nie.</t>
  </si>
  <si>
    <t>Ingevolge die geldende wysigingsklousule in die trustakte word die identifiseerbare begunstigdes van die trust se toestemming tot wysiging NIE vereis nie maar die trustees het aangedui dat al die / van die trustbegunstigdes die voordele wat in trust vir hom / haar / hulle gereserveer is, kon aanvaar het. Gevolglik word al die identifiseerbare begunstigdes as partye tot die wysiging vermeld.</t>
  </si>
  <si>
    <t>[KWOTEER DIE GELDENDE WYSIGINGSKLOUSULE?]</t>
  </si>
  <si>
    <t>Die trustakte mag ingevolge die wysigingsklousule as volg gewysig word :</t>
  </si>
  <si>
    <t>[OOGMERK?]</t>
  </si>
  <si>
    <t>Die partye is gevolglik begerig om die trustakte te wysig om voorsiening te maak vir die meer doeltreffende administrasie van die trustfonds.</t>
  </si>
  <si>
    <t>WYSIGINGS:</t>
  </si>
  <si>
    <t>Die trustakte word gewysig deur die oorspronklike trustakte, tesame met alle latere wysigingklousules met 'n nuwe trustakte gedateer .....................................................  te vervang.</t>
  </si>
  <si>
    <t>Die hierin vermelde wysigings sal 'n aanvang neem na die ondertekening van hierdie Akte van Wysiging.</t>
  </si>
  <si>
    <t>……………………………………..</t>
  </si>
  <si>
    <t>TRUSTEE:</t>
  </si>
  <si>
    <t>OPRIGTER:</t>
  </si>
  <si>
    <t>◊   BESLUIT VAN DIE TRUSTEES   ◊</t>
  </si>
  <si>
    <t>“VERVANGING VAN TRUSTAKTE”</t>
  </si>
  <si>
    <t>NOTULERING VAN BESLUIT:</t>
  </si>
  <si>
    <t>die trustakte gewysig word deur die oorspronklike trustakte met 'n nuwe trustakte te vervang, om voorsiening te maak vir die meer doeltreffende administrasie van die trustfonds.</t>
  </si>
  <si>
    <t>DAT</t>
  </si>
  <si>
    <t xml:space="preserve">NOTULE VAN VERGADERING VAN TRUSTEES GEHOU </t>
  </si>
  <si>
    <t>TEENWOORDIG:</t>
  </si>
  <si>
    <t>(Voorsitter)</t>
  </si>
  <si>
    <t>TRUSTEE DEELNAME:</t>
  </si>
  <si>
    <t xml:space="preserve">VERVANGING VAN TRUSTAKTE - DOEL:
</t>
  </si>
  <si>
    <t>GOEDKEURING DEUR ANDER KONTRAKTERENDE PARTYE:</t>
  </si>
  <si>
    <t>Al die trustees is in kennis gestel van die vergadering en al die trustees het deelgeneem aan die besluit.</t>
  </si>
  <si>
    <t>Die trustees het besluit om die bestaande trustakte met ŉ nuwe trustakte te vervang om voorsiening te  maak vir die meer doeltreffende administrasie van die trustfonds.</t>
  </si>
  <si>
    <t>Die oprigter is versoek om toe te stem tot die hierdie besluit tot wysiging.</t>
  </si>
  <si>
    <t>Die identifiseerbare begunstigdes van die trust is versoek om toe te stem tot die hierdie besluit tot wysiging.</t>
  </si>
  <si>
    <t>As gevolg van die bepalings van die trustakte is slegs die trustees as partye tot die wysiging benodig.</t>
  </si>
  <si>
    <t>VERDAGING VAN VERGADERING:</t>
  </si>
  <si>
    <t>GETEKEN AS KORREK</t>
  </si>
  <si>
    <t>Aangesien daar geen verdere sake vir bespreking was nie, het die vergadering hierna verdaag</t>
  </si>
  <si>
    <t xml:space="preserve">VOORSITTER: </t>
  </si>
  <si>
    <t>DATUM:</t>
  </si>
  <si>
    <t>◊   BYWONINGSREGISTER   ◊</t>
  </si>
  <si>
    <t>NAAM</t>
  </si>
  <si>
    <t>HANDTEKENING</t>
  </si>
  <si>
    <t>DATUM</t>
  </si>
  <si>
    <t>……………………………</t>
  </si>
  <si>
    <t>Die oprigter is vooroorlede.</t>
  </si>
  <si>
    <t>EN OF</t>
  </si>
  <si>
    <r>
      <t xml:space="preserve">TE </t>
    </r>
    <r>
      <rPr>
        <sz val="12"/>
        <color theme="1"/>
        <rFont val="Times New Roman"/>
        <family val="1"/>
      </rPr>
      <t>...............................................................</t>
    </r>
  </si>
  <si>
    <r>
      <t xml:space="preserve">OP </t>
    </r>
    <r>
      <rPr>
        <sz val="12"/>
        <color theme="1"/>
        <rFont val="Times New Roman"/>
        <family val="1"/>
      </rPr>
      <t>...............................................................</t>
    </r>
  </si>
  <si>
    <t>(TRUSTEES VAN DIE TRUST)</t>
  </si>
  <si>
    <t/>
  </si>
  <si>
    <t>Previous experience?</t>
  </si>
  <si>
    <t>NOMINASIE VAN VERVANGENDE TRUSTEE</t>
  </si>
  <si>
    <t>Geteken te .............................................. op ...................................................... 20.....</t>
  </si>
  <si>
    <t>AS GETUIES:</t>
  </si>
  <si>
    <t>................................................</t>
  </si>
  <si>
    <t>BESLUIT VAN DIE TRUSTEES</t>
  </si>
  <si>
    <t>NOMINASIE VAN ADDISIONELE TRUSTEES</t>
  </si>
  <si>
    <t>BESLUIT:</t>
  </si>
  <si>
    <t>……………………………………………... (ID Nr: …………………………...), direkteur en verteenwoordiger van CONSILIUM FINANCIAL PLANNING SUPPORT (PTY) LTD (REG Nr: 2013/173296/07))  genomineer word om as addisionele trustee van die trust aangestel word.</t>
  </si>
  <si>
    <t xml:space="preserve">NOMINASIE VAN ADDISIONELE TRUSTEES:
</t>
  </si>
  <si>
    <t>Die trustee het vir …………………………………………….. (ID Nr: ……………………………………..), direkteur en verteenwoordiger van CONSILIUM FINANCIAL PLANNING SUPPORT (PTY) LTD (REG Nr: 2013/173296/07))  genomineer om as addisionele trustee van die trust aangestel te word.</t>
  </si>
  <si>
    <t>BEËINDIGING VAN VERGADERING:</t>
  </si>
  <si>
    <t>Aangesien daar geen verdere sake vir bespreking was nie, was die vergadering  beëindig.</t>
  </si>
  <si>
    <t>1.1 OPRIGTER:</t>
  </si>
  <si>
    <t>1.2 TRUSTEE:</t>
  </si>
  <si>
    <t>1.3 TRUSTEE:</t>
  </si>
  <si>
    <t>1.4 TRUSTEE:</t>
  </si>
  <si>
    <t>1.5 TRUSTEE:</t>
  </si>
  <si>
    <t>Postnet Suite 1305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</si>
</sst>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quot;R&quot;\ #,##0.00"/>
  </numFmts>
  <fonts count="83" x14ac:knownFonts="1">
    <font>
      <sz val="11"/>
      <color theme="1"/>
      <name val="Calibri"/>
      <family val="2"/>
      <scheme val="minor"/>
    </font>
    <font>
      <sz val="10"/>
      <name val="Arial"/>
      <family val="2"/>
    </font>
    <font>
      <sz val="10"/>
      <color theme="1"/>
      <name val="Arial"/>
      <family val="2"/>
    </font>
    <font>
      <b/>
      <sz val="10"/>
      <color theme="1"/>
      <name val="Arial"/>
      <family val="2"/>
    </font>
    <font>
      <b/>
      <u/>
      <sz val="24"/>
      <color theme="1"/>
      <name val="Arial"/>
      <family val="2"/>
    </font>
    <font>
      <b/>
      <u/>
      <sz val="20"/>
      <color theme="1"/>
      <name val="Arial"/>
      <family val="2"/>
    </font>
    <font>
      <b/>
      <sz val="16"/>
      <color theme="1"/>
      <name val="Arial"/>
      <family val="2"/>
    </font>
    <font>
      <b/>
      <u/>
      <sz val="16"/>
      <color theme="1"/>
      <name val="Arial"/>
      <family val="2"/>
    </font>
    <font>
      <i/>
      <sz val="10"/>
      <color rgb="FFFF0000"/>
      <name val="Arial"/>
      <family val="2"/>
    </font>
    <font>
      <b/>
      <sz val="12"/>
      <color theme="1"/>
      <name val="Arial"/>
      <family val="2"/>
    </font>
    <font>
      <sz val="14"/>
      <name val="Arial"/>
      <family val="2"/>
    </font>
    <font>
      <sz val="11"/>
      <color theme="1"/>
      <name val="Arial"/>
      <family val="2"/>
    </font>
    <font>
      <sz val="14"/>
      <color theme="1"/>
      <name val="Arial"/>
      <family val="2"/>
    </font>
    <font>
      <u/>
      <sz val="11"/>
      <color theme="10"/>
      <name val="Calibri"/>
      <family val="2"/>
      <scheme val="minor"/>
    </font>
    <font>
      <u/>
      <sz val="10"/>
      <color theme="1"/>
      <name val="Arial"/>
      <family val="2"/>
    </font>
    <font>
      <u/>
      <sz val="10"/>
      <name val="Arial"/>
      <family val="2"/>
    </font>
    <font>
      <sz val="12"/>
      <color theme="1"/>
      <name val="Arial"/>
      <family val="2"/>
    </font>
    <font>
      <b/>
      <sz val="11"/>
      <color theme="1"/>
      <name val="Arial"/>
      <family val="2"/>
    </font>
    <font>
      <b/>
      <sz val="14"/>
      <name val="Arial"/>
      <family val="2"/>
    </font>
    <font>
      <b/>
      <i/>
      <sz val="10"/>
      <color rgb="FFFF0000"/>
      <name val="Arial"/>
      <family val="2"/>
    </font>
    <font>
      <b/>
      <sz val="10"/>
      <name val="Arial"/>
      <family val="2"/>
    </font>
    <font>
      <b/>
      <sz val="14"/>
      <color theme="1"/>
      <name val="Arial"/>
      <family val="2"/>
    </font>
    <font>
      <sz val="16"/>
      <color theme="1"/>
      <name val="Arial"/>
      <family val="2"/>
    </font>
    <font>
      <b/>
      <sz val="11"/>
      <color rgb="FFFF0000"/>
      <name val="Arial"/>
      <family val="2"/>
    </font>
    <font>
      <b/>
      <sz val="11"/>
      <color rgb="FFFF0000"/>
      <name val="Calibri"/>
      <family val="2"/>
      <scheme val="minor"/>
    </font>
    <font>
      <sz val="6"/>
      <name val="Arial"/>
      <family val="2"/>
    </font>
    <font>
      <sz val="8"/>
      <color theme="1"/>
      <name val="Arial"/>
      <family val="2"/>
    </font>
    <font>
      <sz val="10"/>
      <name val="Calibri"/>
      <family val="2"/>
    </font>
    <font>
      <u/>
      <sz val="10"/>
      <color theme="10"/>
      <name val="Calibri"/>
      <family val="2"/>
      <scheme val="minor"/>
    </font>
    <font>
      <sz val="11"/>
      <color rgb="FF000000"/>
      <name val="Arial"/>
      <family val="2"/>
    </font>
    <font>
      <b/>
      <sz val="11"/>
      <color rgb="FF000000"/>
      <name val="Arial"/>
      <family val="2"/>
    </font>
    <font>
      <b/>
      <sz val="16"/>
      <color theme="1"/>
      <name val="Mistral"/>
      <family val="4"/>
    </font>
    <font>
      <sz val="10"/>
      <color theme="1"/>
      <name val="Calibri"/>
      <family val="2"/>
      <scheme val="minor"/>
    </font>
    <font>
      <sz val="10"/>
      <color theme="1"/>
      <name val="Times New Roman"/>
      <family val="1"/>
    </font>
    <font>
      <sz val="8"/>
      <name val="Arial"/>
      <family val="2"/>
    </font>
    <font>
      <sz val="9"/>
      <color theme="0" tint="-0.499984740745262"/>
      <name val="Arial"/>
      <family val="2"/>
    </font>
    <font>
      <b/>
      <sz val="9"/>
      <name val="Arial"/>
      <family val="2"/>
    </font>
    <font>
      <b/>
      <sz val="22"/>
      <color theme="1"/>
      <name val="Arial"/>
      <family val="2"/>
    </font>
    <font>
      <b/>
      <sz val="8"/>
      <color theme="1"/>
      <name val="Arial"/>
      <family val="2"/>
    </font>
    <font>
      <b/>
      <sz val="10"/>
      <color theme="1"/>
      <name val="Calibri"/>
      <family val="2"/>
      <scheme val="minor"/>
    </font>
    <font>
      <sz val="10"/>
      <color theme="0" tint="-0.499984740745262"/>
      <name val="Calibri"/>
      <family val="2"/>
      <scheme val="minor"/>
    </font>
    <font>
      <b/>
      <sz val="8"/>
      <color theme="0"/>
      <name val="Arial"/>
      <family val="2"/>
    </font>
    <font>
      <b/>
      <sz val="8"/>
      <name val="Arial"/>
      <family val="2"/>
    </font>
    <font>
      <i/>
      <sz val="8"/>
      <name val="Arial"/>
      <family val="2"/>
    </font>
    <font>
      <sz val="10"/>
      <color theme="0"/>
      <name val="Arial"/>
      <family val="2"/>
    </font>
    <font>
      <sz val="8"/>
      <color theme="0"/>
      <name val="Arial"/>
      <family val="2"/>
    </font>
    <font>
      <b/>
      <sz val="7"/>
      <name val="Arial"/>
      <family val="2"/>
    </font>
    <font>
      <sz val="7"/>
      <name val="Arial"/>
      <family val="2"/>
    </font>
    <font>
      <sz val="10"/>
      <name val="Georgia"/>
      <family val="1"/>
    </font>
    <font>
      <b/>
      <sz val="7"/>
      <color theme="0"/>
      <name val="Arial"/>
      <family val="2"/>
    </font>
    <font>
      <sz val="7"/>
      <color theme="0"/>
      <name val="Arial"/>
      <family val="2"/>
    </font>
    <font>
      <sz val="7"/>
      <color theme="1"/>
      <name val="Arial"/>
      <family val="2"/>
    </font>
    <font>
      <b/>
      <sz val="10"/>
      <name val="Georgia"/>
      <family val="1"/>
    </font>
    <font>
      <b/>
      <sz val="7"/>
      <color theme="1"/>
      <name val="Arial"/>
      <family val="2"/>
    </font>
    <font>
      <b/>
      <sz val="11"/>
      <color theme="1"/>
      <name val="Georgia"/>
      <family val="1"/>
    </font>
    <font>
      <b/>
      <sz val="7"/>
      <name val="Georgia"/>
      <family val="1"/>
    </font>
    <font>
      <sz val="9"/>
      <name val="Arial"/>
      <family val="2"/>
    </font>
    <font>
      <b/>
      <sz val="6"/>
      <name val="Arial"/>
      <family val="2"/>
    </font>
    <font>
      <sz val="8"/>
      <color theme="1"/>
      <name val="Calibri"/>
      <family val="2"/>
      <scheme val="minor"/>
    </font>
    <font>
      <sz val="6"/>
      <color theme="1"/>
      <name val="Arial"/>
      <family val="2"/>
    </font>
    <font>
      <b/>
      <u/>
      <sz val="8"/>
      <color theme="1"/>
      <name val="Arial"/>
      <family val="2"/>
    </font>
    <font>
      <sz val="8"/>
      <color theme="1"/>
      <name val="Georgia"/>
      <family val="1"/>
    </font>
    <font>
      <sz val="8"/>
      <color theme="0" tint="-0.34998626667073579"/>
      <name val="Arial"/>
      <family val="2"/>
    </font>
    <font>
      <u/>
      <sz val="18"/>
      <color theme="10"/>
      <name val="Calibri"/>
      <family val="2"/>
      <scheme val="minor"/>
    </font>
    <font>
      <sz val="18"/>
      <color theme="1"/>
      <name val="Arial"/>
      <family val="2"/>
    </font>
    <font>
      <b/>
      <sz val="11"/>
      <color theme="1"/>
      <name val="Calibri"/>
      <family val="2"/>
      <scheme val="minor"/>
    </font>
    <font>
      <sz val="28"/>
      <name val="Mistral"/>
      <family val="4"/>
    </font>
    <font>
      <b/>
      <sz val="12"/>
      <color rgb="FFFF0000"/>
      <name val="Arial"/>
      <family val="2"/>
    </font>
    <font>
      <i/>
      <sz val="11"/>
      <color theme="1"/>
      <name val="Arial"/>
      <family val="2"/>
    </font>
    <font>
      <b/>
      <i/>
      <sz val="11"/>
      <color theme="1"/>
      <name val="Arial"/>
      <family val="2"/>
    </font>
    <font>
      <i/>
      <sz val="12"/>
      <color theme="1"/>
      <name val="Arial"/>
      <family val="2"/>
    </font>
    <font>
      <b/>
      <i/>
      <sz val="12"/>
      <color theme="1"/>
      <name val="Arial"/>
      <family val="2"/>
    </font>
    <font>
      <sz val="10"/>
      <color theme="0" tint="-0.499984740745262"/>
      <name val="Arial"/>
      <family val="2"/>
    </font>
    <font>
      <sz val="11"/>
      <color theme="1"/>
      <name val="Times New Roman"/>
      <family val="1"/>
    </font>
    <font>
      <b/>
      <sz val="14"/>
      <color theme="1"/>
      <name val="Times New Roman"/>
      <family val="1"/>
    </font>
    <font>
      <b/>
      <sz val="11"/>
      <color theme="1"/>
      <name val="Times New Roman"/>
      <family val="1"/>
    </font>
    <font>
      <sz val="11"/>
      <color rgb="FFFF0000"/>
      <name val="Times New Roman"/>
      <family val="1"/>
    </font>
    <font>
      <sz val="14"/>
      <color theme="1"/>
      <name val="Times New Roman"/>
      <family val="1"/>
    </font>
    <font>
      <b/>
      <i/>
      <sz val="11"/>
      <color theme="1"/>
      <name val="Times New Roman"/>
      <family val="1"/>
    </font>
    <font>
      <b/>
      <sz val="12"/>
      <color theme="1"/>
      <name val="Times New Roman"/>
      <family val="1"/>
    </font>
    <font>
      <sz val="12"/>
      <color theme="1"/>
      <name val="Times New Roman"/>
      <family val="1"/>
    </font>
    <font>
      <b/>
      <u/>
      <sz val="12"/>
      <color theme="1"/>
      <name val="Times New Roman"/>
      <family val="1"/>
    </font>
    <font>
      <u/>
      <sz val="11"/>
      <color theme="1"/>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0000"/>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diagonal/>
    </border>
    <border>
      <left/>
      <right style="thin">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double">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double">
        <color indexed="64"/>
      </right>
      <top/>
      <bottom/>
      <diagonal/>
    </border>
  </borders>
  <cellStyleXfs count="4">
    <xf numFmtId="0" fontId="0" fillId="0" borderId="0"/>
    <xf numFmtId="0" fontId="1" fillId="0" borderId="0"/>
    <xf numFmtId="0" fontId="13" fillId="0" borderId="0" applyNumberFormat="0" applyFill="0" applyBorder="0" applyAlignment="0" applyProtection="0"/>
    <xf numFmtId="0" fontId="1" fillId="0" borderId="0"/>
  </cellStyleXfs>
  <cellXfs count="832">
    <xf numFmtId="0" fontId="0" fillId="0" borderId="0" xfId="0"/>
    <xf numFmtId="0" fontId="2" fillId="0" borderId="0" xfId="1" applyFont="1" applyAlignment="1" applyProtection="1">
      <alignment horizontal="left" vertical="center"/>
    </xf>
    <xf numFmtId="0" fontId="2" fillId="2" borderId="1" xfId="1" applyFont="1" applyFill="1" applyBorder="1" applyAlignment="1" applyProtection="1">
      <alignment horizontal="left" vertical="center"/>
    </xf>
    <xf numFmtId="0" fontId="2" fillId="2" borderId="2" xfId="1" applyFont="1" applyFill="1" applyBorder="1" applyAlignment="1" applyProtection="1">
      <alignment horizontal="left" vertical="center"/>
    </xf>
    <xf numFmtId="0" fontId="2" fillId="2" borderId="4" xfId="1" applyFont="1" applyFill="1" applyBorder="1" applyAlignment="1" applyProtection="1">
      <alignment horizontal="left" vertical="center"/>
    </xf>
    <xf numFmtId="0" fontId="2" fillId="2" borderId="5" xfId="1" applyFont="1" applyFill="1" applyBorder="1" applyAlignment="1" applyProtection="1">
      <alignment horizontal="left" vertical="center"/>
    </xf>
    <xf numFmtId="0" fontId="2" fillId="2" borderId="6" xfId="1" applyFont="1" applyFill="1" applyBorder="1" applyAlignment="1" applyProtection="1">
      <alignment horizontal="left" vertical="center"/>
    </xf>
    <xf numFmtId="0" fontId="2" fillId="2" borderId="7" xfId="1" applyFont="1" applyFill="1" applyBorder="1" applyAlignment="1" applyProtection="1">
      <alignment horizontal="left" vertical="center"/>
    </xf>
    <xf numFmtId="0" fontId="2" fillId="2" borderId="8" xfId="1" applyFont="1" applyFill="1" applyBorder="1" applyAlignment="1" applyProtection="1">
      <alignment horizontal="left" vertical="center"/>
    </xf>
    <xf numFmtId="0" fontId="5" fillId="4" borderId="12" xfId="1" applyFont="1" applyFill="1" applyBorder="1" applyAlignment="1" applyProtection="1">
      <alignment horizontal="center" vertical="center" shrinkToFit="1"/>
      <protection hidden="1"/>
    </xf>
    <xf numFmtId="0" fontId="5" fillId="4" borderId="0" xfId="1" applyFont="1" applyFill="1" applyBorder="1" applyAlignment="1" applyProtection="1">
      <alignment horizontal="center" vertical="center" shrinkToFit="1"/>
      <protection hidden="1"/>
    </xf>
    <xf numFmtId="0" fontId="5" fillId="4" borderId="13" xfId="1" applyFont="1" applyFill="1" applyBorder="1" applyAlignment="1" applyProtection="1">
      <alignment horizontal="center" vertical="center" shrinkToFit="1"/>
      <protection hidden="1"/>
    </xf>
    <xf numFmtId="0" fontId="2" fillId="4" borderId="12" xfId="1" applyFont="1" applyFill="1" applyBorder="1" applyAlignment="1" applyProtection="1">
      <alignment horizontal="left" vertical="center"/>
    </xf>
    <xf numFmtId="0" fontId="6" fillId="4" borderId="0" xfId="1" applyFont="1" applyFill="1" applyBorder="1" applyAlignment="1" applyProtection="1">
      <alignment horizontal="left" vertical="center"/>
      <protection hidden="1"/>
    </xf>
    <xf numFmtId="0" fontId="7" fillId="4" borderId="0" xfId="1" applyFont="1" applyFill="1" applyBorder="1" applyAlignment="1" applyProtection="1">
      <alignment horizontal="left" vertical="center"/>
      <protection hidden="1"/>
    </xf>
    <xf numFmtId="0" fontId="2" fillId="4" borderId="0" xfId="1" applyFont="1" applyFill="1" applyBorder="1" applyAlignment="1" applyProtection="1">
      <alignment horizontal="left" vertical="center"/>
      <protection hidden="1"/>
    </xf>
    <xf numFmtId="0" fontId="2" fillId="4" borderId="0" xfId="1" applyFont="1" applyFill="1" applyBorder="1" applyAlignment="1" applyProtection="1">
      <alignment horizontal="left" vertical="center"/>
    </xf>
    <xf numFmtId="0" fontId="2" fillId="4" borderId="13" xfId="1" applyFont="1" applyFill="1" applyBorder="1" applyAlignment="1" applyProtection="1">
      <alignment horizontal="left" vertical="center"/>
    </xf>
    <xf numFmtId="0" fontId="8" fillId="4" borderId="0" xfId="1" applyFont="1" applyFill="1" applyBorder="1" applyAlignment="1" applyProtection="1">
      <alignment horizontal="left" vertical="center"/>
    </xf>
    <xf numFmtId="0" fontId="3" fillId="4" borderId="12" xfId="1" applyFont="1" applyFill="1" applyBorder="1" applyAlignment="1" applyProtection="1">
      <alignment horizontal="center" vertical="center"/>
    </xf>
    <xf numFmtId="0" fontId="9" fillId="4" borderId="0" xfId="1" applyFont="1" applyFill="1" applyBorder="1" applyAlignment="1" applyProtection="1">
      <alignment horizontal="left" vertical="center"/>
      <protection hidden="1"/>
    </xf>
    <xf numFmtId="0" fontId="3" fillId="4" borderId="0" xfId="1" applyFont="1" applyFill="1" applyBorder="1" applyAlignment="1" applyProtection="1">
      <alignment horizontal="left" vertical="center"/>
    </xf>
    <xf numFmtId="0" fontId="14" fillId="4" borderId="0" xfId="1" applyFont="1" applyFill="1" applyBorder="1" applyAlignment="1" applyProtection="1">
      <alignment horizontal="left" vertical="center"/>
    </xf>
    <xf numFmtId="0" fontId="14" fillId="4" borderId="0" xfId="1" applyFont="1" applyFill="1" applyBorder="1" applyAlignment="1" applyProtection="1">
      <alignment horizontal="left"/>
    </xf>
    <xf numFmtId="0" fontId="15" fillId="4" borderId="0" xfId="1" applyFont="1" applyFill="1" applyBorder="1" applyProtection="1"/>
    <xf numFmtId="0" fontId="2" fillId="4" borderId="0" xfId="1" applyFont="1" applyFill="1" applyBorder="1" applyAlignment="1" applyProtection="1">
      <alignment vertical="center"/>
    </xf>
    <xf numFmtId="0" fontId="16" fillId="4" borderId="0" xfId="1" applyFont="1" applyFill="1" applyBorder="1" applyAlignment="1" applyProtection="1">
      <alignment vertical="center"/>
    </xf>
    <xf numFmtId="0" fontId="1" fillId="4" borderId="18" xfId="1" applyFont="1" applyFill="1" applyBorder="1" applyProtection="1">
      <protection hidden="1"/>
    </xf>
    <xf numFmtId="0" fontId="18" fillId="4" borderId="0" xfId="1" applyFont="1" applyFill="1" applyBorder="1" applyProtection="1">
      <protection hidden="1"/>
    </xf>
    <xf numFmtId="0" fontId="1" fillId="4" borderId="0" xfId="1" applyFont="1" applyFill="1" applyBorder="1" applyProtection="1">
      <protection hidden="1"/>
    </xf>
    <xf numFmtId="0" fontId="3" fillId="4" borderId="0" xfId="1" applyFont="1" applyFill="1" applyBorder="1" applyAlignment="1" applyProtection="1">
      <alignment vertical="center" wrapText="1"/>
      <protection hidden="1"/>
    </xf>
    <xf numFmtId="0" fontId="2" fillId="4" borderId="19" xfId="1" applyFont="1" applyFill="1" applyBorder="1" applyAlignment="1" applyProtection="1">
      <alignment horizontal="left" vertical="center"/>
    </xf>
    <xf numFmtId="0" fontId="2" fillId="4" borderId="20" xfId="1" applyFont="1" applyFill="1" applyBorder="1" applyAlignment="1" applyProtection="1">
      <alignment horizontal="left" vertical="center"/>
    </xf>
    <xf numFmtId="0" fontId="2" fillId="4" borderId="20" xfId="1" applyFont="1" applyFill="1" applyBorder="1" applyAlignment="1" applyProtection="1">
      <alignment horizontal="left"/>
    </xf>
    <xf numFmtId="0" fontId="2" fillId="4" borderId="21" xfId="1" applyFont="1" applyFill="1" applyBorder="1" applyAlignment="1" applyProtection="1">
      <alignment horizontal="left" vertical="center"/>
    </xf>
    <xf numFmtId="0" fontId="1" fillId="0" borderId="0" xfId="1" applyFont="1" applyProtection="1"/>
    <xf numFmtId="0" fontId="2" fillId="4" borderId="9" xfId="1" applyFont="1" applyFill="1" applyBorder="1" applyAlignment="1" applyProtection="1">
      <alignment horizontal="left" vertical="center"/>
    </xf>
    <xf numFmtId="0" fontId="6" fillId="4" borderId="10" xfId="1" applyFont="1" applyFill="1" applyBorder="1" applyAlignment="1" applyProtection="1">
      <alignment horizontal="left" vertical="center"/>
      <protection hidden="1"/>
    </xf>
    <xf numFmtId="0" fontId="7" fillId="4" borderId="10" xfId="1" applyFont="1" applyFill="1" applyBorder="1" applyAlignment="1" applyProtection="1">
      <alignment horizontal="left" vertical="center"/>
      <protection hidden="1"/>
    </xf>
    <xf numFmtId="0" fontId="2" fillId="4" borderId="10" xfId="1" applyFont="1" applyFill="1" applyBorder="1" applyAlignment="1" applyProtection="1">
      <alignment vertical="center"/>
    </xf>
    <xf numFmtId="0" fontId="19" fillId="4" borderId="10" xfId="1" applyFont="1" applyFill="1" applyBorder="1" applyAlignment="1" applyProtection="1">
      <alignment vertical="center"/>
    </xf>
    <xf numFmtId="0" fontId="17" fillId="4" borderId="10" xfId="1" applyFont="1" applyFill="1" applyBorder="1" applyAlignment="1" applyProtection="1">
      <alignment horizontal="justify" vertical="center" wrapText="1"/>
    </xf>
    <xf numFmtId="0" fontId="2" fillId="4" borderId="11" xfId="1" applyFont="1" applyFill="1" applyBorder="1" applyAlignment="1" applyProtection="1">
      <alignment horizontal="left" vertical="center"/>
    </xf>
    <xf numFmtId="0" fontId="3" fillId="4" borderId="0" xfId="1" applyFont="1" applyFill="1" applyBorder="1" applyAlignment="1" applyProtection="1">
      <alignment horizontal="left" vertical="center"/>
      <protection hidden="1"/>
    </xf>
    <xf numFmtId="0" fontId="17" fillId="4" borderId="13" xfId="1" applyFont="1" applyFill="1" applyBorder="1" applyAlignment="1" applyProtection="1">
      <alignment horizontal="justify" vertical="center" wrapText="1"/>
    </xf>
    <xf numFmtId="0" fontId="20" fillId="4" borderId="0" xfId="1" applyFont="1" applyFill="1" applyBorder="1" applyProtection="1">
      <protection hidden="1"/>
    </xf>
    <xf numFmtId="0" fontId="19" fillId="4" borderId="0" xfId="1" applyFont="1" applyFill="1" applyBorder="1" applyAlignment="1" applyProtection="1">
      <alignment horizontal="justify" vertical="center" wrapText="1"/>
      <protection hidden="1"/>
    </xf>
    <xf numFmtId="0" fontId="9" fillId="4" borderId="0" xfId="1" applyFont="1" applyFill="1" applyBorder="1" applyAlignment="1" applyProtection="1">
      <alignment horizontal="right" vertical="center"/>
      <protection hidden="1"/>
    </xf>
    <xf numFmtId="0" fontId="9" fillId="4" borderId="0" xfId="1" applyFont="1" applyFill="1" applyBorder="1" applyAlignment="1" applyProtection="1">
      <alignment horizontal="right" vertical="center" shrinkToFit="1"/>
      <protection hidden="1"/>
    </xf>
    <xf numFmtId="0" fontId="2" fillId="4" borderId="0" xfId="1" applyFont="1" applyFill="1" applyBorder="1" applyAlignment="1" applyProtection="1">
      <alignment horizontal="center" vertical="top"/>
    </xf>
    <xf numFmtId="1" fontId="12" fillId="3" borderId="14" xfId="1" applyNumberFormat="1" applyFont="1" applyFill="1" applyBorder="1" applyAlignment="1" applyProtection="1">
      <alignment horizontal="center" vertical="center" shrinkToFit="1"/>
      <protection locked="0"/>
    </xf>
    <xf numFmtId="0" fontId="9" fillId="4" borderId="0" xfId="1" applyFont="1" applyFill="1" applyBorder="1" applyAlignment="1" applyProtection="1">
      <alignment horizontal="left" vertical="center"/>
      <protection hidden="1"/>
    </xf>
    <xf numFmtId="1" fontId="12" fillId="3" borderId="14" xfId="1" applyNumberFormat="1" applyFont="1" applyFill="1" applyBorder="1" applyAlignment="1" applyProtection="1">
      <alignment horizontal="center" vertical="center" shrinkToFit="1"/>
      <protection locked="0"/>
    </xf>
    <xf numFmtId="0" fontId="9" fillId="4" borderId="0" xfId="1" applyFont="1" applyFill="1" applyBorder="1" applyAlignment="1" applyProtection="1">
      <alignment horizontal="left" vertical="top"/>
      <protection hidden="1"/>
    </xf>
    <xf numFmtId="0" fontId="2" fillId="2" borderId="3" xfId="1" applyFont="1" applyFill="1" applyBorder="1" applyAlignment="1" applyProtection="1">
      <alignment horizontal="left" vertical="center"/>
    </xf>
    <xf numFmtId="0" fontId="2" fillId="2" borderId="0" xfId="1" applyFont="1" applyFill="1" applyBorder="1" applyAlignment="1" applyProtection="1">
      <alignment horizontal="left" vertical="center"/>
    </xf>
    <xf numFmtId="0" fontId="21" fillId="2" borderId="0" xfId="1" applyFont="1" applyFill="1" applyBorder="1" applyAlignment="1" applyProtection="1">
      <alignment horizontal="left" vertical="center"/>
    </xf>
    <xf numFmtId="0" fontId="3" fillId="4" borderId="0" xfId="1" applyFont="1" applyFill="1" applyBorder="1" applyAlignment="1" applyProtection="1">
      <alignment horizontal="center" vertical="top"/>
    </xf>
    <xf numFmtId="0" fontId="2" fillId="0" borderId="24" xfId="1" applyFont="1" applyBorder="1" applyAlignment="1" applyProtection="1">
      <alignment horizontal="center" vertical="center"/>
    </xf>
    <xf numFmtId="0" fontId="0" fillId="0" borderId="9" xfId="0" applyBorder="1"/>
    <xf numFmtId="0" fontId="0" fillId="0" borderId="10" xfId="0" applyBorder="1"/>
    <xf numFmtId="0" fontId="0" fillId="0" borderId="11" xfId="0" applyBorder="1"/>
    <xf numFmtId="0" fontId="0" fillId="0" borderId="12" xfId="0" applyBorder="1"/>
    <xf numFmtId="0" fontId="0" fillId="0" borderId="0" xfId="0" applyBorder="1"/>
    <xf numFmtId="0" fontId="0" fillId="0" borderId="13" xfId="0" applyBorder="1"/>
    <xf numFmtId="0" fontId="0" fillId="0" borderId="20" xfId="0" applyBorder="1"/>
    <xf numFmtId="0" fontId="0" fillId="0" borderId="21" xfId="0" applyBorder="1"/>
    <xf numFmtId="1" fontId="21" fillId="3" borderId="14" xfId="1" applyNumberFormat="1" applyFont="1" applyFill="1" applyBorder="1" applyAlignment="1" applyProtection="1">
      <alignment horizontal="center" vertical="center" shrinkToFit="1"/>
      <protection locked="0"/>
    </xf>
    <xf numFmtId="0" fontId="3" fillId="2" borderId="0" xfId="1" applyFont="1" applyFill="1" applyBorder="1" applyAlignment="1" applyProtection="1">
      <alignment horizontal="right" vertical="center"/>
    </xf>
    <xf numFmtId="0" fontId="2" fillId="0" borderId="29" xfId="1" applyFont="1" applyBorder="1" applyAlignment="1" applyProtection="1">
      <alignment horizontal="center" vertical="center" wrapText="1"/>
    </xf>
    <xf numFmtId="0" fontId="2" fillId="0" borderId="24" xfId="1" applyFont="1" applyBorder="1" applyAlignment="1" applyProtection="1">
      <alignment horizontal="center" vertical="center" wrapText="1"/>
    </xf>
    <xf numFmtId="0" fontId="2" fillId="0" borderId="30" xfId="1" applyFont="1" applyBorder="1" applyAlignment="1" applyProtection="1">
      <alignment horizontal="center" vertical="center" wrapText="1"/>
    </xf>
    <xf numFmtId="1" fontId="21" fillId="3" borderId="24" xfId="1" applyNumberFormat="1" applyFont="1" applyFill="1" applyBorder="1" applyAlignment="1" applyProtection="1">
      <alignment horizontal="center" vertical="center" shrinkToFit="1"/>
      <protection locked="0"/>
    </xf>
    <xf numFmtId="0" fontId="1" fillId="0" borderId="24" xfId="1" applyFont="1" applyBorder="1" applyAlignment="1" applyProtection="1">
      <alignment horizontal="center" vertical="center" wrapText="1"/>
    </xf>
    <xf numFmtId="1" fontId="1" fillId="0" borderId="24" xfId="1" applyNumberFormat="1" applyFont="1" applyBorder="1" applyAlignment="1" applyProtection="1">
      <alignment horizontal="center" vertical="center" wrapText="1"/>
    </xf>
    <xf numFmtId="1" fontId="2" fillId="0" borderId="24" xfId="2" applyNumberFormat="1" applyFont="1" applyBorder="1" applyAlignment="1" applyProtection="1">
      <alignment horizontal="center" vertical="center" wrapText="1"/>
    </xf>
    <xf numFmtId="49" fontId="2" fillId="0" borderId="24" xfId="2" quotePrefix="1" applyNumberFormat="1" applyFont="1" applyBorder="1" applyAlignment="1" applyProtection="1">
      <alignment horizontal="center" vertical="center" wrapText="1"/>
    </xf>
    <xf numFmtId="1" fontId="28" fillId="0" borderId="24" xfId="2" applyNumberFormat="1" applyFont="1" applyBorder="1" applyAlignment="1" applyProtection="1">
      <alignment horizontal="center" vertical="center" wrapText="1"/>
    </xf>
    <xf numFmtId="0" fontId="1" fillId="0" borderId="0" xfId="1" applyFont="1" applyAlignment="1" applyProtection="1">
      <alignment horizontal="center" vertical="center"/>
    </xf>
    <xf numFmtId="0" fontId="2" fillId="0" borderId="0" xfId="1" applyFont="1" applyBorder="1" applyAlignment="1" applyProtection="1">
      <alignment horizontal="center" vertical="center"/>
    </xf>
    <xf numFmtId="0" fontId="0" fillId="0" borderId="0" xfId="0" applyBorder="1" applyAlignment="1">
      <alignment horizontal="center"/>
    </xf>
    <xf numFmtId="164" fontId="29" fillId="0" borderId="0" xfId="0" quotePrefix="1" applyNumberFormat="1" applyFont="1" applyAlignment="1">
      <alignment vertical="center"/>
    </xf>
    <xf numFmtId="0" fontId="30" fillId="0" borderId="0" xfId="0" applyFont="1" applyAlignment="1">
      <alignment vertical="center"/>
    </xf>
    <xf numFmtId="0" fontId="29" fillId="0" borderId="0" xfId="0" applyFont="1" applyAlignment="1">
      <alignment vertical="center"/>
    </xf>
    <xf numFmtId="0" fontId="11" fillId="0" borderId="0" xfId="0" applyFont="1" applyAlignment="1">
      <alignment vertical="center"/>
    </xf>
    <xf numFmtId="0" fontId="11" fillId="0" borderId="0" xfId="0" quotePrefix="1" applyFont="1" applyAlignment="1">
      <alignment horizontal="left" vertical="center"/>
    </xf>
    <xf numFmtId="0" fontId="17" fillId="0" borderId="0" xfId="0" applyFont="1" applyAlignment="1">
      <alignment vertical="center"/>
    </xf>
    <xf numFmtId="0" fontId="11" fillId="0" borderId="0" xfId="0" applyFont="1" applyAlignment="1">
      <alignment horizontal="center"/>
    </xf>
    <xf numFmtId="0" fontId="11" fillId="0" borderId="0" xfId="0" applyFont="1" applyAlignment="1">
      <alignment horizontal="center" vertical="center"/>
    </xf>
    <xf numFmtId="0" fontId="11" fillId="0" borderId="0" xfId="0" applyFont="1" applyAlignment="1">
      <alignment horizontal="left" vertical="center" indent="8"/>
    </xf>
    <xf numFmtId="0" fontId="31" fillId="0" borderId="0" xfId="0" applyFont="1" applyAlignment="1">
      <alignment vertical="center"/>
    </xf>
    <xf numFmtId="0" fontId="2" fillId="0" borderId="29" xfId="1" quotePrefix="1" applyFont="1" applyBorder="1" applyAlignment="1" applyProtection="1">
      <alignment horizontal="center" vertical="center" wrapText="1"/>
    </xf>
    <xf numFmtId="0" fontId="11" fillId="0" borderId="0" xfId="0" applyFont="1" applyAlignment="1">
      <alignment vertical="top" wrapText="1"/>
    </xf>
    <xf numFmtId="0" fontId="30" fillId="5" borderId="0" xfId="0" applyFont="1" applyFill="1" applyAlignment="1">
      <alignment vertical="center"/>
    </xf>
    <xf numFmtId="0" fontId="29" fillId="0" borderId="0" xfId="0" applyFont="1" applyAlignment="1">
      <alignment horizontal="left" vertical="center"/>
    </xf>
    <xf numFmtId="0" fontId="0" fillId="0" borderId="0" xfId="0" applyAlignment="1">
      <alignment horizontal="right"/>
    </xf>
    <xf numFmtId="0" fontId="11" fillId="0" borderId="0" xfId="0" applyFont="1" applyAlignment="1"/>
    <xf numFmtId="0" fontId="32" fillId="0" borderId="0" xfId="0" applyFont="1"/>
    <xf numFmtId="0" fontId="11" fillId="0" borderId="0" xfId="0" applyFont="1"/>
    <xf numFmtId="0" fontId="11" fillId="5" borderId="0" xfId="0" applyFont="1" applyFill="1"/>
    <xf numFmtId="0" fontId="1" fillId="0" borderId="0" xfId="3"/>
    <xf numFmtId="0" fontId="34" fillId="0" borderId="0" xfId="3" applyFont="1" applyAlignment="1">
      <alignment horizontal="center"/>
    </xf>
    <xf numFmtId="0" fontId="2" fillId="0" borderId="0" xfId="0" applyFont="1"/>
    <xf numFmtId="0" fontId="2" fillId="0" borderId="0" xfId="0" applyFont="1" applyBorder="1" applyAlignment="1">
      <alignment vertical="center"/>
    </xf>
    <xf numFmtId="0" fontId="0" fillId="0" borderId="14" xfId="0"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39" fillId="0" borderId="0" xfId="0" applyFont="1"/>
    <xf numFmtId="49" fontId="17" fillId="0" borderId="0" xfId="0" applyNumberFormat="1" applyFont="1" applyAlignment="1">
      <alignment vertical="center"/>
    </xf>
    <xf numFmtId="0" fontId="1" fillId="0" borderId="0" xfId="3" applyProtection="1">
      <protection hidden="1"/>
    </xf>
    <xf numFmtId="0" fontId="34" fillId="0" borderId="0" xfId="3" applyFont="1" applyAlignment="1" applyProtection="1">
      <alignment horizontal="center"/>
      <protection hidden="1"/>
    </xf>
    <xf numFmtId="0" fontId="34" fillId="0" borderId="0" xfId="3" applyFont="1" applyProtection="1">
      <protection hidden="1"/>
    </xf>
    <xf numFmtId="0" fontId="34" fillId="0" borderId="31" xfId="3" applyFont="1" applyBorder="1" applyAlignment="1" applyProtection="1">
      <alignment horizontal="center"/>
      <protection hidden="1"/>
    </xf>
    <xf numFmtId="0" fontId="34" fillId="0" borderId="32" xfId="3" applyFont="1" applyBorder="1" applyAlignment="1" applyProtection="1">
      <alignment horizontal="center"/>
      <protection hidden="1"/>
    </xf>
    <xf numFmtId="0" fontId="1" fillId="0" borderId="24" xfId="3" applyBorder="1" applyAlignment="1" applyProtection="1">
      <alignment horizontal="center"/>
      <protection locked="0" hidden="1"/>
    </xf>
    <xf numFmtId="0" fontId="1" fillId="0" borderId="0" xfId="3" applyAlignment="1" applyProtection="1">
      <alignment horizontal="center"/>
      <protection hidden="1"/>
    </xf>
    <xf numFmtId="0" fontId="25" fillId="0" borderId="14" xfId="3" applyFont="1" applyBorder="1" applyAlignment="1" applyProtection="1">
      <alignment horizontal="center"/>
      <protection hidden="1"/>
    </xf>
    <xf numFmtId="0" fontId="25" fillId="0" borderId="0" xfId="3" applyFont="1" applyProtection="1">
      <protection hidden="1"/>
    </xf>
    <xf numFmtId="0" fontId="1" fillId="0" borderId="0" xfId="3" applyFont="1" applyProtection="1">
      <protection hidden="1"/>
    </xf>
    <xf numFmtId="0" fontId="1" fillId="0" borderId="24" xfId="3" applyBorder="1" applyAlignment="1" applyProtection="1">
      <alignment horizontal="center"/>
      <protection hidden="1"/>
    </xf>
    <xf numFmtId="0" fontId="43" fillId="0" borderId="0" xfId="3" applyFont="1" applyProtection="1">
      <protection hidden="1"/>
    </xf>
    <xf numFmtId="0" fontId="41" fillId="0" borderId="0" xfId="3" applyFont="1" applyFill="1" applyAlignment="1" applyProtection="1">
      <protection hidden="1"/>
    </xf>
    <xf numFmtId="0" fontId="38" fillId="0" borderId="0" xfId="3" applyFont="1" applyFill="1" applyBorder="1" applyAlignment="1" applyProtection="1">
      <protection hidden="1"/>
    </xf>
    <xf numFmtId="0" fontId="44" fillId="0" borderId="0" xfId="3" applyFont="1" applyProtection="1">
      <protection hidden="1"/>
    </xf>
    <xf numFmtId="0" fontId="45" fillId="0" borderId="0" xfId="3" applyFont="1" applyAlignment="1" applyProtection="1">
      <alignment horizontal="center"/>
      <protection hidden="1"/>
    </xf>
    <xf numFmtId="0" fontId="44" fillId="0" borderId="0" xfId="3" applyFont="1" applyAlignment="1" applyProtection="1">
      <alignment horizontal="center"/>
      <protection hidden="1"/>
    </xf>
    <xf numFmtId="0" fontId="46" fillId="0" borderId="0" xfId="3" applyFont="1" applyProtection="1">
      <protection hidden="1"/>
    </xf>
    <xf numFmtId="0" fontId="1" fillId="0" borderId="0" xfId="3" applyAlignment="1" applyProtection="1">
      <alignment horizontal="right"/>
      <protection hidden="1"/>
    </xf>
    <xf numFmtId="0" fontId="1" fillId="0" borderId="14" xfId="3" applyFont="1" applyBorder="1" applyAlignment="1" applyProtection="1">
      <alignment horizontal="center" vertical="center"/>
      <protection hidden="1"/>
    </xf>
    <xf numFmtId="0" fontId="1" fillId="0" borderId="0" xfId="3" applyFont="1" applyAlignment="1" applyProtection="1">
      <alignment horizontal="center" vertical="center"/>
      <protection hidden="1"/>
    </xf>
    <xf numFmtId="0" fontId="1" fillId="0" borderId="0" xfId="3" applyFont="1" applyBorder="1" applyAlignment="1" applyProtection="1">
      <alignment horizontal="center" vertical="center"/>
      <protection hidden="1"/>
    </xf>
    <xf numFmtId="0" fontId="1" fillId="0" borderId="14" xfId="3" applyBorder="1" applyProtection="1">
      <protection hidden="1"/>
    </xf>
    <xf numFmtId="0" fontId="34" fillId="0" borderId="0" xfId="3" applyFont="1" applyAlignment="1" applyProtection="1">
      <alignment horizontal="right"/>
      <protection hidden="1"/>
    </xf>
    <xf numFmtId="0" fontId="1" fillId="0" borderId="33" xfId="3" applyBorder="1" applyProtection="1">
      <protection hidden="1"/>
    </xf>
    <xf numFmtId="0" fontId="1" fillId="0" borderId="25" xfId="3" applyBorder="1" applyProtection="1">
      <protection hidden="1"/>
    </xf>
    <xf numFmtId="0" fontId="1" fillId="0" borderId="34" xfId="3" applyBorder="1" applyProtection="1">
      <protection hidden="1"/>
    </xf>
    <xf numFmtId="0" fontId="1" fillId="0" borderId="0" xfId="3" applyBorder="1" applyProtection="1">
      <protection hidden="1"/>
    </xf>
    <xf numFmtId="0" fontId="46" fillId="0" borderId="35" xfId="3" applyFont="1" applyBorder="1" applyProtection="1">
      <protection hidden="1"/>
    </xf>
    <xf numFmtId="0" fontId="20" fillId="0" borderId="0" xfId="3" applyFont="1" applyBorder="1" applyProtection="1">
      <protection hidden="1"/>
    </xf>
    <xf numFmtId="0" fontId="1" fillId="0" borderId="14" xfId="3" applyBorder="1" applyAlignment="1" applyProtection="1">
      <alignment horizontal="center" vertical="center"/>
      <protection hidden="1"/>
    </xf>
    <xf numFmtId="0" fontId="1" fillId="0" borderId="0" xfId="3" applyFont="1" applyBorder="1" applyAlignment="1" applyProtection="1">
      <alignment horizontal="right"/>
      <protection hidden="1"/>
    </xf>
    <xf numFmtId="0" fontId="1" fillId="0" borderId="26" xfId="3" applyBorder="1" applyProtection="1">
      <protection hidden="1"/>
    </xf>
    <xf numFmtId="0" fontId="1" fillId="0" borderId="35" xfId="3" applyBorder="1" applyProtection="1">
      <protection hidden="1"/>
    </xf>
    <xf numFmtId="0" fontId="46" fillId="0" borderId="0" xfId="3" applyFont="1" applyBorder="1" applyProtection="1">
      <protection hidden="1"/>
    </xf>
    <xf numFmtId="0" fontId="47" fillId="0" borderId="0" xfId="3" applyFont="1" applyBorder="1" applyProtection="1">
      <protection hidden="1"/>
    </xf>
    <xf numFmtId="0" fontId="20" fillId="0" borderId="14" xfId="3" applyFont="1" applyBorder="1" applyAlignment="1" applyProtection="1">
      <alignment horizontal="center" vertical="center"/>
      <protection hidden="1"/>
    </xf>
    <xf numFmtId="0" fontId="1" fillId="0" borderId="0" xfId="3" applyFont="1" applyBorder="1" applyProtection="1">
      <protection hidden="1"/>
    </xf>
    <xf numFmtId="0" fontId="34" fillId="0" borderId="0" xfId="3" applyFont="1" applyBorder="1" applyAlignment="1" applyProtection="1">
      <alignment horizontal="right"/>
      <protection hidden="1"/>
    </xf>
    <xf numFmtId="0" fontId="1" fillId="0" borderId="14" xfId="3" applyFont="1" applyBorder="1" applyAlignment="1" applyProtection="1">
      <alignment horizontal="right"/>
      <protection hidden="1"/>
    </xf>
    <xf numFmtId="0" fontId="48" fillId="0" borderId="0" xfId="3" applyFont="1" applyBorder="1" applyProtection="1">
      <protection hidden="1"/>
    </xf>
    <xf numFmtId="0" fontId="1" fillId="0" borderId="36" xfId="3" applyBorder="1" applyProtection="1">
      <protection hidden="1"/>
    </xf>
    <xf numFmtId="0" fontId="1" fillId="0" borderId="18" xfId="3" applyBorder="1" applyProtection="1">
      <protection hidden="1"/>
    </xf>
    <xf numFmtId="0" fontId="1" fillId="0" borderId="37" xfId="3" applyBorder="1" applyProtection="1">
      <protection hidden="1"/>
    </xf>
    <xf numFmtId="0" fontId="1" fillId="0" borderId="0" xfId="3" applyBorder="1" applyAlignment="1" applyProtection="1">
      <alignment horizontal="right"/>
      <protection hidden="1"/>
    </xf>
    <xf numFmtId="0" fontId="46" fillId="0" borderId="0" xfId="3" applyFont="1" applyBorder="1" applyAlignment="1" applyProtection="1">
      <protection hidden="1"/>
    </xf>
    <xf numFmtId="0" fontId="1" fillId="0" borderId="26" xfId="3" applyBorder="1" applyAlignment="1" applyProtection="1">
      <alignment horizontal="right"/>
      <protection hidden="1"/>
    </xf>
    <xf numFmtId="0" fontId="1" fillId="0" borderId="26" xfId="3" applyBorder="1" applyAlignment="1" applyProtection="1">
      <alignment horizontal="center"/>
      <protection hidden="1"/>
    </xf>
    <xf numFmtId="0" fontId="41" fillId="0" borderId="0" xfId="3" applyFont="1" applyFill="1" applyBorder="1" applyAlignment="1" applyProtection="1">
      <protection hidden="1"/>
    </xf>
    <xf numFmtId="0" fontId="1" fillId="4" borderId="33" xfId="3" applyFill="1" applyBorder="1" applyProtection="1">
      <protection hidden="1"/>
    </xf>
    <xf numFmtId="0" fontId="1" fillId="4" borderId="25" xfId="3" applyFill="1" applyBorder="1" applyProtection="1">
      <protection hidden="1"/>
    </xf>
    <xf numFmtId="0" fontId="1" fillId="4" borderId="34" xfId="3" applyFill="1" applyBorder="1" applyProtection="1">
      <protection hidden="1"/>
    </xf>
    <xf numFmtId="0" fontId="1" fillId="0" borderId="0" xfId="3" applyFill="1" applyBorder="1" applyProtection="1">
      <protection hidden="1"/>
    </xf>
    <xf numFmtId="0" fontId="1" fillId="4" borderId="35" xfId="3" applyFill="1" applyBorder="1" applyProtection="1">
      <protection hidden="1"/>
    </xf>
    <xf numFmtId="0" fontId="46" fillId="4" borderId="0" xfId="3" applyFont="1" applyFill="1" applyBorder="1" applyProtection="1">
      <protection hidden="1"/>
    </xf>
    <xf numFmtId="0" fontId="1" fillId="4" borderId="0" xfId="3" applyFill="1" applyBorder="1" applyProtection="1">
      <protection hidden="1"/>
    </xf>
    <xf numFmtId="0" fontId="1" fillId="3" borderId="14" xfId="3" applyFill="1" applyBorder="1" applyAlignment="1" applyProtection="1">
      <alignment horizontal="center"/>
      <protection hidden="1"/>
    </xf>
    <xf numFmtId="0" fontId="1" fillId="4" borderId="0" xfId="3" applyFill="1" applyAlignment="1" applyProtection="1">
      <alignment horizontal="right"/>
      <protection hidden="1"/>
    </xf>
    <xf numFmtId="0" fontId="1" fillId="3" borderId="14" xfId="3" applyFill="1" applyBorder="1" applyAlignment="1" applyProtection="1">
      <protection hidden="1"/>
    </xf>
    <xf numFmtId="0" fontId="1" fillId="4" borderId="0" xfId="3" applyFill="1" applyBorder="1" applyAlignment="1" applyProtection="1">
      <protection hidden="1"/>
    </xf>
    <xf numFmtId="0" fontId="1" fillId="4" borderId="26" xfId="3" applyFill="1" applyBorder="1" applyProtection="1">
      <protection hidden="1"/>
    </xf>
    <xf numFmtId="0" fontId="1" fillId="4" borderId="36" xfId="3" applyFill="1" applyBorder="1" applyProtection="1">
      <protection hidden="1"/>
    </xf>
    <xf numFmtId="0" fontId="1" fillId="4" borderId="18" xfId="3" applyFill="1" applyBorder="1" applyProtection="1">
      <protection hidden="1"/>
    </xf>
    <xf numFmtId="0" fontId="1" fillId="4" borderId="37" xfId="3" applyFill="1" applyBorder="1" applyProtection="1">
      <protection hidden="1"/>
    </xf>
    <xf numFmtId="0" fontId="42" fillId="0" borderId="0" xfId="3" applyFont="1" applyProtection="1">
      <protection hidden="1"/>
    </xf>
    <xf numFmtId="0" fontId="1" fillId="0" borderId="0" xfId="3" applyAlignment="1" applyProtection="1">
      <alignment horizontal="center" vertical="center"/>
      <protection hidden="1"/>
    </xf>
    <xf numFmtId="0" fontId="1" fillId="0" borderId="0" xfId="3" applyBorder="1" applyAlignment="1" applyProtection="1">
      <alignment horizontal="center" vertical="center"/>
      <protection hidden="1"/>
    </xf>
    <xf numFmtId="0" fontId="1" fillId="0" borderId="0" xfId="3" applyBorder="1" applyAlignment="1" applyProtection="1">
      <alignment horizontal="center"/>
      <protection hidden="1"/>
    </xf>
    <xf numFmtId="0" fontId="1" fillId="0" borderId="14" xfId="3" applyBorder="1" applyAlignment="1" applyProtection="1">
      <protection hidden="1"/>
    </xf>
    <xf numFmtId="0" fontId="1" fillId="0" borderId="0" xfId="3" applyBorder="1" applyAlignment="1" applyProtection="1">
      <protection hidden="1"/>
    </xf>
    <xf numFmtId="49" fontId="46" fillId="0" borderId="0" xfId="3" applyNumberFormat="1" applyFont="1" applyProtection="1">
      <protection hidden="1"/>
    </xf>
    <xf numFmtId="0" fontId="42" fillId="0" borderId="0" xfId="3" applyFont="1" applyBorder="1" applyAlignment="1" applyProtection="1">
      <alignment horizontal="right"/>
      <protection hidden="1"/>
    </xf>
    <xf numFmtId="0" fontId="46" fillId="0" borderId="0" xfId="3" applyFont="1" applyAlignment="1" applyProtection="1">
      <alignment horizontal="left"/>
      <protection hidden="1"/>
    </xf>
    <xf numFmtId="0" fontId="34" fillId="0" borderId="16" xfId="3" applyFont="1" applyBorder="1" applyAlignment="1" applyProtection="1">
      <alignment horizontal="right"/>
      <protection hidden="1"/>
    </xf>
    <xf numFmtId="0" fontId="38" fillId="0" borderId="35" xfId="3" applyFont="1" applyFill="1" applyBorder="1" applyAlignment="1" applyProtection="1">
      <protection hidden="1"/>
    </xf>
    <xf numFmtId="0" fontId="44" fillId="0" borderId="25" xfId="3" applyFont="1" applyBorder="1" applyProtection="1">
      <protection hidden="1"/>
    </xf>
    <xf numFmtId="0" fontId="45" fillId="0" borderId="25" xfId="3" applyFont="1" applyBorder="1" applyAlignment="1" applyProtection="1">
      <alignment horizontal="center"/>
      <protection hidden="1"/>
    </xf>
    <xf numFmtId="0" fontId="45" fillId="0" borderId="34" xfId="3" applyFont="1" applyBorder="1" applyAlignment="1" applyProtection="1">
      <alignment horizontal="center"/>
      <protection hidden="1"/>
    </xf>
    <xf numFmtId="0" fontId="45" fillId="0" borderId="33" xfId="3" applyFont="1" applyBorder="1" applyAlignment="1" applyProtection="1">
      <alignment horizontal="center"/>
      <protection hidden="1"/>
    </xf>
    <xf numFmtId="0" fontId="47" fillId="0" borderId="0" xfId="3" applyFont="1" applyBorder="1" applyAlignment="1" applyProtection="1">
      <alignment horizontal="right"/>
      <protection hidden="1"/>
    </xf>
    <xf numFmtId="0" fontId="46" fillId="0" borderId="0" xfId="3" applyFont="1" applyBorder="1" applyAlignment="1" applyProtection="1">
      <alignment horizontal="left"/>
      <protection hidden="1"/>
    </xf>
    <xf numFmtId="0" fontId="1" fillId="0" borderId="0" xfId="3" applyFont="1" applyBorder="1" applyAlignment="1" applyProtection="1">
      <alignment horizontal="left"/>
      <protection hidden="1"/>
    </xf>
    <xf numFmtId="0" fontId="1" fillId="0" borderId="0" xfId="3" applyFont="1" applyBorder="1" applyAlignment="1" applyProtection="1">
      <alignment horizontal="center"/>
      <protection hidden="1"/>
    </xf>
    <xf numFmtId="0" fontId="20" fillId="0" borderId="0" xfId="3" applyFont="1" applyAlignment="1" applyProtection="1">
      <alignment horizontal="left"/>
      <protection hidden="1"/>
    </xf>
    <xf numFmtId="0" fontId="46" fillId="0" borderId="0" xfId="3" applyFont="1" applyAlignment="1" applyProtection="1">
      <alignment horizontal="right"/>
      <protection hidden="1"/>
    </xf>
    <xf numFmtId="0" fontId="46" fillId="0" borderId="35" xfId="3" applyFont="1" applyBorder="1" applyAlignment="1" applyProtection="1">
      <alignment horizontal="left"/>
      <protection hidden="1"/>
    </xf>
    <xf numFmtId="0" fontId="46" fillId="0" borderId="18" xfId="3" applyFont="1" applyBorder="1" applyProtection="1">
      <protection hidden="1"/>
    </xf>
    <xf numFmtId="0" fontId="1" fillId="0" borderId="18" xfId="3" applyBorder="1" applyAlignment="1" applyProtection="1">
      <alignment horizontal="right"/>
      <protection hidden="1"/>
    </xf>
    <xf numFmtId="0" fontId="1" fillId="0" borderId="37" xfId="3" applyBorder="1" applyAlignment="1" applyProtection="1">
      <alignment horizontal="right"/>
      <protection hidden="1"/>
    </xf>
    <xf numFmtId="0" fontId="1" fillId="0" borderId="36" xfId="3" applyBorder="1" applyAlignment="1" applyProtection="1">
      <alignment horizontal="right"/>
      <protection hidden="1"/>
    </xf>
    <xf numFmtId="0" fontId="1" fillId="0" borderId="14" xfId="3" applyBorder="1" applyAlignment="1" applyProtection="1">
      <alignment horizontal="center"/>
      <protection hidden="1"/>
    </xf>
    <xf numFmtId="1" fontId="1" fillId="0" borderId="14" xfId="3" applyNumberFormat="1" applyFont="1" applyBorder="1" applyAlignment="1" applyProtection="1">
      <protection hidden="1"/>
    </xf>
    <xf numFmtId="0" fontId="47" fillId="0" borderId="0" xfId="3" applyFont="1" applyProtection="1">
      <protection hidden="1"/>
    </xf>
    <xf numFmtId="0" fontId="49" fillId="0" borderId="0" xfId="3" applyFont="1" applyProtection="1">
      <protection hidden="1"/>
    </xf>
    <xf numFmtId="0" fontId="50" fillId="0" borderId="0" xfId="3" applyFont="1" applyProtection="1">
      <protection hidden="1"/>
    </xf>
    <xf numFmtId="0" fontId="50" fillId="0" borderId="0" xfId="3" applyFont="1" applyAlignment="1" applyProtection="1">
      <alignment horizontal="center"/>
      <protection hidden="1"/>
    </xf>
    <xf numFmtId="0" fontId="51" fillId="0" borderId="14" xfId="3" applyFont="1" applyBorder="1" applyAlignment="1" applyProtection="1">
      <alignment horizontal="center" vertical="center"/>
      <protection hidden="1"/>
    </xf>
    <xf numFmtId="0" fontId="50" fillId="0" borderId="0" xfId="3" applyFont="1" applyBorder="1" applyAlignment="1" applyProtection="1">
      <alignment horizontal="center"/>
      <protection hidden="1"/>
    </xf>
    <xf numFmtId="0" fontId="1" fillId="0" borderId="14" xfId="3" applyBorder="1" applyAlignment="1" applyProtection="1">
      <alignment horizontal="right"/>
      <protection hidden="1"/>
    </xf>
    <xf numFmtId="0" fontId="1" fillId="0" borderId="0" xfId="3" applyAlignment="1" applyProtection="1">
      <alignment horizontal="left"/>
      <protection hidden="1"/>
    </xf>
    <xf numFmtId="0" fontId="20" fillId="0" borderId="0" xfId="3" applyFont="1" applyBorder="1" applyAlignment="1" applyProtection="1">
      <alignment horizontal="right"/>
      <protection hidden="1"/>
    </xf>
    <xf numFmtId="0" fontId="1" fillId="0" borderId="0" xfId="3" applyBorder="1" applyAlignment="1" applyProtection="1">
      <alignment horizontal="left"/>
      <protection hidden="1"/>
    </xf>
    <xf numFmtId="0" fontId="48" fillId="0" borderId="0" xfId="3" applyFont="1" applyBorder="1" applyAlignment="1" applyProtection="1">
      <alignment horizontal="right"/>
      <protection hidden="1"/>
    </xf>
    <xf numFmtId="0" fontId="52" fillId="0" borderId="0" xfId="3" applyFont="1" applyBorder="1" applyAlignment="1" applyProtection="1">
      <alignment horizontal="center"/>
      <protection hidden="1"/>
    </xf>
    <xf numFmtId="0" fontId="1" fillId="3" borderId="14" xfId="3" applyFont="1" applyFill="1" applyBorder="1" applyAlignment="1" applyProtection="1">
      <alignment horizontal="center" vertical="center"/>
      <protection hidden="1"/>
    </xf>
    <xf numFmtId="0" fontId="1" fillId="3" borderId="0" xfId="3" applyFill="1" applyAlignment="1" applyProtection="1">
      <alignment horizontal="right"/>
      <protection hidden="1"/>
    </xf>
    <xf numFmtId="0" fontId="1" fillId="3" borderId="0" xfId="3" applyFill="1" applyBorder="1" applyAlignment="1" applyProtection="1">
      <protection hidden="1"/>
    </xf>
    <xf numFmtId="0" fontId="1" fillId="3" borderId="0" xfId="3" applyFill="1" applyProtection="1">
      <protection hidden="1"/>
    </xf>
    <xf numFmtId="1" fontId="1" fillId="3" borderId="14" xfId="3" applyNumberFormat="1" applyFont="1" applyFill="1" applyBorder="1" applyAlignment="1" applyProtection="1">
      <alignment horizontal="center" vertical="center"/>
      <protection hidden="1"/>
    </xf>
    <xf numFmtId="0" fontId="38" fillId="8" borderId="17" xfId="3" applyFont="1" applyFill="1" applyBorder="1" applyAlignment="1" applyProtection="1">
      <protection hidden="1"/>
    </xf>
    <xf numFmtId="0" fontId="20" fillId="0" borderId="35" xfId="3" applyFont="1" applyBorder="1" applyProtection="1">
      <protection hidden="1"/>
    </xf>
    <xf numFmtId="0" fontId="1" fillId="0" borderId="35" xfId="3" applyBorder="1" applyAlignment="1" applyProtection="1">
      <alignment horizontal="right"/>
      <protection hidden="1"/>
    </xf>
    <xf numFmtId="0" fontId="20" fillId="0" borderId="35" xfId="3" applyFont="1" applyBorder="1" applyAlignment="1" applyProtection="1">
      <alignment horizontal="right"/>
      <protection hidden="1"/>
    </xf>
    <xf numFmtId="0" fontId="1" fillId="0" borderId="14" xfId="3" applyFont="1" applyBorder="1" applyAlignment="1" applyProtection="1">
      <protection hidden="1"/>
    </xf>
    <xf numFmtId="0" fontId="44" fillId="0" borderId="0" xfId="3" applyFont="1" applyFill="1" applyBorder="1" applyProtection="1">
      <protection hidden="1"/>
    </xf>
    <xf numFmtId="0" fontId="46" fillId="0" borderId="0" xfId="3" applyFont="1" applyFill="1" applyBorder="1" applyProtection="1">
      <protection hidden="1"/>
    </xf>
    <xf numFmtId="0" fontId="20" fillId="0" borderId="0" xfId="3" applyFont="1" applyProtection="1">
      <protection hidden="1"/>
    </xf>
    <xf numFmtId="0" fontId="42" fillId="0" borderId="0" xfId="3" applyFont="1" applyBorder="1" applyAlignment="1" applyProtection="1">
      <alignment horizontal="left"/>
      <protection hidden="1"/>
    </xf>
    <xf numFmtId="0" fontId="34" fillId="0" borderId="25" xfId="3" applyFont="1" applyBorder="1" applyAlignment="1" applyProtection="1">
      <alignment horizontal="right"/>
      <protection hidden="1"/>
    </xf>
    <xf numFmtId="0" fontId="53" fillId="0" borderId="0" xfId="3" applyFont="1" applyFill="1" applyBorder="1" applyAlignment="1" applyProtection="1">
      <protection hidden="1"/>
    </xf>
    <xf numFmtId="0" fontId="38" fillId="0" borderId="0" xfId="3" applyFont="1" applyFill="1" applyBorder="1" applyAlignment="1" applyProtection="1">
      <alignment readingOrder="2"/>
      <protection hidden="1"/>
    </xf>
    <xf numFmtId="0" fontId="53" fillId="0" borderId="0" xfId="3" applyFont="1" applyFill="1" applyBorder="1" applyAlignment="1" applyProtection="1">
      <alignment readingOrder="2"/>
      <protection hidden="1"/>
    </xf>
    <xf numFmtId="0" fontId="38" fillId="0" borderId="0" xfId="3" applyFont="1" applyFill="1" applyBorder="1" applyAlignment="1" applyProtection="1">
      <alignment horizontal="right" readingOrder="2"/>
      <protection hidden="1"/>
    </xf>
    <xf numFmtId="0" fontId="53" fillId="0" borderId="0" xfId="3" applyFont="1" applyFill="1" applyBorder="1" applyAlignment="1" applyProtection="1">
      <alignment horizontal="right" readingOrder="2"/>
      <protection hidden="1"/>
    </xf>
    <xf numFmtId="0" fontId="1" fillId="0" borderId="0" xfId="3" applyBorder="1" applyAlignment="1" applyProtection="1">
      <alignment horizontal="right" readingOrder="2"/>
      <protection hidden="1"/>
    </xf>
    <xf numFmtId="1" fontId="1" fillId="0" borderId="14" xfId="3" applyNumberFormat="1" applyBorder="1" applyProtection="1">
      <protection hidden="1"/>
    </xf>
    <xf numFmtId="0" fontId="1" fillId="0" borderId="16" xfId="3" applyBorder="1" applyAlignment="1" applyProtection="1">
      <alignment horizontal="right"/>
      <protection hidden="1"/>
    </xf>
    <xf numFmtId="0" fontId="38" fillId="0" borderId="16" xfId="3" applyFont="1" applyFill="1" applyBorder="1" applyAlignment="1" applyProtection="1">
      <protection hidden="1"/>
    </xf>
    <xf numFmtId="0" fontId="38" fillId="0" borderId="16" xfId="3" applyFont="1" applyFill="1" applyBorder="1" applyAlignment="1" applyProtection="1">
      <alignment horizontal="right" readingOrder="2"/>
      <protection hidden="1"/>
    </xf>
    <xf numFmtId="0" fontId="1" fillId="0" borderId="0" xfId="3" applyFill="1" applyAlignment="1" applyProtection="1">
      <protection hidden="1"/>
    </xf>
    <xf numFmtId="0" fontId="48" fillId="0" borderId="0" xfId="3" applyFont="1" applyProtection="1">
      <protection hidden="1"/>
    </xf>
    <xf numFmtId="0" fontId="38" fillId="0" borderId="14" xfId="3" applyFont="1" applyFill="1" applyBorder="1" applyAlignment="1" applyProtection="1">
      <alignment horizontal="right" readingOrder="2"/>
      <protection hidden="1"/>
    </xf>
    <xf numFmtId="0" fontId="1" fillId="0" borderId="25" xfId="3" applyBorder="1" applyAlignment="1" applyProtection="1">
      <alignment horizontal="right"/>
      <protection hidden="1"/>
    </xf>
    <xf numFmtId="0" fontId="38" fillId="0" borderId="25" xfId="3" applyFont="1" applyFill="1" applyBorder="1" applyAlignment="1" applyProtection="1">
      <protection hidden="1"/>
    </xf>
    <xf numFmtId="0" fontId="38" fillId="0" borderId="25" xfId="3" applyFont="1" applyFill="1" applyBorder="1" applyAlignment="1" applyProtection="1">
      <alignment horizontal="right" readingOrder="2"/>
      <protection hidden="1"/>
    </xf>
    <xf numFmtId="0" fontId="42" fillId="0" borderId="0" xfId="3" applyFont="1" applyFill="1" applyBorder="1" applyAlignment="1" applyProtection="1">
      <alignment horizontal="left" vertical="top"/>
      <protection hidden="1"/>
    </xf>
    <xf numFmtId="0" fontId="42" fillId="0" borderId="0" xfId="3" applyFont="1" applyFill="1" applyBorder="1" applyAlignment="1" applyProtection="1">
      <alignment vertical="top"/>
      <protection hidden="1"/>
    </xf>
    <xf numFmtId="0" fontId="42" fillId="0" borderId="41" xfId="3" applyFont="1" applyFill="1" applyBorder="1" applyAlignment="1" applyProtection="1">
      <alignment horizontal="left" vertical="top"/>
      <protection hidden="1"/>
    </xf>
    <xf numFmtId="1" fontId="1" fillId="0" borderId="24" xfId="3" applyNumberFormat="1" applyBorder="1" applyAlignment="1" applyProtection="1">
      <alignment horizontal="center" vertical="center"/>
      <protection hidden="1"/>
    </xf>
    <xf numFmtId="1" fontId="1" fillId="0" borderId="14" xfId="3" applyNumberFormat="1" applyBorder="1" applyAlignment="1" applyProtection="1">
      <alignment horizontal="center" vertical="center"/>
      <protection hidden="1"/>
    </xf>
    <xf numFmtId="0" fontId="1" fillId="0" borderId="0" xfId="3" applyFill="1" applyBorder="1" applyAlignment="1" applyProtection="1">
      <alignment horizontal="right"/>
      <protection hidden="1"/>
    </xf>
    <xf numFmtId="0" fontId="42" fillId="0" borderId="38" xfId="3" applyFont="1" applyFill="1" applyBorder="1" applyAlignment="1" applyProtection="1">
      <alignment horizontal="left" vertical="top"/>
      <protection hidden="1"/>
    </xf>
    <xf numFmtId="0" fontId="42" fillId="0" borderId="39" xfId="3" applyFont="1" applyFill="1" applyBorder="1" applyAlignment="1" applyProtection="1">
      <alignment horizontal="left" vertical="top"/>
      <protection hidden="1"/>
    </xf>
    <xf numFmtId="0" fontId="42" fillId="0" borderId="40" xfId="3" applyFont="1" applyFill="1" applyBorder="1" applyAlignment="1" applyProtection="1">
      <alignment horizontal="left" vertical="top"/>
      <protection hidden="1"/>
    </xf>
    <xf numFmtId="0" fontId="42" fillId="0" borderId="38" xfId="3" applyFont="1" applyFill="1" applyBorder="1" applyAlignment="1" applyProtection="1">
      <alignment horizontal="left" vertical="top" wrapText="1"/>
      <protection hidden="1"/>
    </xf>
    <xf numFmtId="0" fontId="42" fillId="0" borderId="39" xfId="3" applyFont="1" applyFill="1" applyBorder="1" applyAlignment="1" applyProtection="1">
      <alignment horizontal="left" vertical="top" wrapText="1"/>
      <protection hidden="1"/>
    </xf>
    <xf numFmtId="0" fontId="42" fillId="0" borderId="40" xfId="3" applyFont="1" applyFill="1" applyBorder="1" applyAlignment="1" applyProtection="1">
      <alignment horizontal="left" vertical="top" wrapText="1"/>
      <protection hidden="1"/>
    </xf>
    <xf numFmtId="0" fontId="42" fillId="0" borderId="0" xfId="3" applyFont="1" applyFill="1" applyBorder="1" applyAlignment="1" applyProtection="1">
      <alignment horizontal="left" vertical="top" wrapText="1"/>
      <protection hidden="1"/>
    </xf>
    <xf numFmtId="0" fontId="54" fillId="4" borderId="14" xfId="1" applyFont="1" applyFill="1" applyBorder="1" applyAlignment="1" applyProtection="1">
      <alignment horizontal="center" vertical="center"/>
      <protection hidden="1"/>
    </xf>
    <xf numFmtId="0" fontId="46" fillId="0" borderId="0" xfId="3" applyFont="1" applyBorder="1" applyAlignment="1" applyProtection="1">
      <alignment horizontal="right" vertical="center"/>
      <protection hidden="1"/>
    </xf>
    <xf numFmtId="0" fontId="55" fillId="0" borderId="0" xfId="3" applyFont="1" applyBorder="1" applyAlignment="1" applyProtection="1">
      <alignment horizontal="right" vertical="center"/>
      <protection hidden="1"/>
    </xf>
    <xf numFmtId="0" fontId="46" fillId="0" borderId="0" xfId="3" applyFont="1" applyBorder="1" applyAlignment="1" applyProtection="1">
      <alignment horizontal="right" vertical="top"/>
      <protection hidden="1"/>
    </xf>
    <xf numFmtId="0" fontId="47" fillId="0" borderId="0" xfId="3" applyFont="1" applyAlignment="1" applyProtection="1">
      <alignment horizontal="center" vertical="center"/>
      <protection hidden="1"/>
    </xf>
    <xf numFmtId="0" fontId="46" fillId="0" borderId="25" xfId="3" applyFont="1" applyBorder="1" applyAlignment="1" applyProtection="1">
      <alignment horizontal="right" vertical="center"/>
      <protection hidden="1"/>
    </xf>
    <xf numFmtId="0" fontId="46" fillId="0" borderId="0" xfId="3" applyFont="1" applyBorder="1" applyAlignment="1" applyProtection="1">
      <alignment horizontal="center" vertical="top"/>
      <protection hidden="1"/>
    </xf>
    <xf numFmtId="0" fontId="1" fillId="0" borderId="0" xfId="3" applyBorder="1" applyAlignment="1" applyProtection="1">
      <alignment horizontal="right" vertical="center"/>
      <protection hidden="1"/>
    </xf>
    <xf numFmtId="0" fontId="1" fillId="0" borderId="0" xfId="3" applyBorder="1" applyAlignment="1" applyProtection="1">
      <alignment horizontal="right" vertical="top"/>
      <protection hidden="1"/>
    </xf>
    <xf numFmtId="0" fontId="47" fillId="0" borderId="0" xfId="3" applyFont="1" applyBorder="1" applyAlignment="1" applyProtection="1">
      <alignment horizontal="right" vertical="center"/>
      <protection hidden="1"/>
    </xf>
    <xf numFmtId="0" fontId="46" fillId="0" borderId="0" xfId="3" applyFont="1" applyBorder="1" applyAlignment="1" applyProtection="1">
      <alignment horizontal="left" vertical="center"/>
      <protection hidden="1"/>
    </xf>
    <xf numFmtId="0" fontId="1" fillId="0" borderId="0" xfId="3" applyBorder="1" applyAlignment="1" applyProtection="1">
      <alignment horizontal="left" vertical="center"/>
      <protection hidden="1"/>
    </xf>
    <xf numFmtId="0" fontId="1" fillId="0" borderId="0" xfId="3" applyAlignment="1" applyProtection="1">
      <alignment horizontal="right" vertical="center"/>
      <protection hidden="1"/>
    </xf>
    <xf numFmtId="0" fontId="46" fillId="0" borderId="0" xfId="3" applyFont="1" applyAlignment="1" applyProtection="1">
      <alignment horizontal="right" vertical="center"/>
      <protection hidden="1"/>
    </xf>
    <xf numFmtId="0" fontId="46" fillId="0" borderId="0" xfId="3" applyFont="1" applyAlignment="1" applyProtection="1">
      <alignment horizontal="left" vertical="center"/>
      <protection hidden="1"/>
    </xf>
    <xf numFmtId="0" fontId="1" fillId="0" borderId="0" xfId="3" applyAlignment="1" applyProtection="1">
      <alignment horizontal="left" vertical="center"/>
      <protection hidden="1"/>
    </xf>
    <xf numFmtId="49" fontId="1" fillId="4" borderId="35" xfId="3" applyNumberFormat="1" applyFill="1" applyBorder="1" applyAlignment="1" applyProtection="1">
      <alignment horizontal="center"/>
      <protection hidden="1"/>
    </xf>
    <xf numFmtId="49" fontId="1" fillId="4" borderId="0" xfId="3" applyNumberFormat="1" applyFill="1" applyBorder="1" applyAlignment="1" applyProtection="1">
      <alignment horizontal="center"/>
      <protection hidden="1"/>
    </xf>
    <xf numFmtId="49" fontId="46" fillId="4" borderId="0" xfId="3" applyNumberFormat="1" applyFont="1" applyFill="1" applyBorder="1" applyAlignment="1" applyProtection="1">
      <alignment horizontal="center" vertical="center"/>
      <protection hidden="1"/>
    </xf>
    <xf numFmtId="49" fontId="1" fillId="4" borderId="0" xfId="3" applyNumberFormat="1" applyFont="1" applyFill="1" applyBorder="1" applyAlignment="1" applyProtection="1">
      <alignment horizontal="center"/>
      <protection hidden="1"/>
    </xf>
    <xf numFmtId="49" fontId="1" fillId="4" borderId="0" xfId="3" applyNumberFormat="1" applyFill="1" applyBorder="1" applyProtection="1">
      <protection hidden="1"/>
    </xf>
    <xf numFmtId="49" fontId="46" fillId="4" borderId="0" xfId="3" applyNumberFormat="1" applyFont="1" applyFill="1" applyBorder="1" applyProtection="1">
      <protection hidden="1"/>
    </xf>
    <xf numFmtId="49" fontId="46" fillId="4" borderId="0" xfId="3" applyNumberFormat="1" applyFont="1" applyFill="1" applyBorder="1" applyAlignment="1" applyProtection="1">
      <alignment vertical="center"/>
      <protection hidden="1"/>
    </xf>
    <xf numFmtId="49" fontId="46" fillId="4" borderId="0" xfId="3" applyNumberFormat="1" applyFont="1" applyFill="1" applyBorder="1" applyAlignment="1" applyProtection="1">
      <alignment horizontal="right" vertical="center"/>
      <protection hidden="1"/>
    </xf>
    <xf numFmtId="49" fontId="1" fillId="4" borderId="26" xfId="3" applyNumberFormat="1" applyFill="1" applyBorder="1" applyProtection="1">
      <protection hidden="1"/>
    </xf>
    <xf numFmtId="14" fontId="1" fillId="0" borderId="24" xfId="3" applyNumberFormat="1" applyFont="1" applyBorder="1" applyAlignment="1" applyProtection="1">
      <alignment horizontal="center"/>
      <protection hidden="1"/>
    </xf>
    <xf numFmtId="49" fontId="34" fillId="4" borderId="0" xfId="3" applyNumberFormat="1" applyFont="1" applyFill="1" applyBorder="1" applyAlignment="1" applyProtection="1">
      <alignment horizontal="center"/>
      <protection hidden="1"/>
    </xf>
    <xf numFmtId="0" fontId="56" fillId="0" borderId="0" xfId="3" applyFont="1" applyProtection="1">
      <protection hidden="1"/>
    </xf>
    <xf numFmtId="1" fontId="1" fillId="0" borderId="0" xfId="3" applyNumberFormat="1" applyAlignment="1" applyProtection="1">
      <alignment horizontal="right"/>
      <protection hidden="1"/>
    </xf>
    <xf numFmtId="1" fontId="1" fillId="0" borderId="17" xfId="3" applyNumberFormat="1" applyBorder="1" applyAlignment="1" applyProtection="1">
      <alignment horizontal="center" vertical="center"/>
      <protection hidden="1"/>
    </xf>
    <xf numFmtId="0" fontId="25" fillId="0" borderId="0" xfId="3" applyFont="1" applyAlignment="1" applyProtection="1">
      <alignment textRotation="255"/>
      <protection hidden="1"/>
    </xf>
    <xf numFmtId="0" fontId="1" fillId="0" borderId="0" xfId="3" applyFont="1" applyFill="1" applyBorder="1" applyProtection="1">
      <protection hidden="1"/>
    </xf>
    <xf numFmtId="0" fontId="42" fillId="0" borderId="0" xfId="3" applyFont="1" applyFill="1" applyAlignment="1" applyProtection="1">
      <protection hidden="1"/>
    </xf>
    <xf numFmtId="0" fontId="36" fillId="0" borderId="0" xfId="3" applyFont="1" applyFill="1" applyAlignment="1" applyProtection="1">
      <protection hidden="1"/>
    </xf>
    <xf numFmtId="0" fontId="56" fillId="0" borderId="0" xfId="3" applyFont="1" applyFill="1" applyBorder="1" applyAlignment="1" applyProtection="1">
      <alignment horizontal="center"/>
      <protection hidden="1"/>
    </xf>
    <xf numFmtId="0" fontId="1" fillId="0" borderId="0" xfId="3" applyFill="1" applyBorder="1" applyAlignment="1" applyProtection="1">
      <alignment horizontal="center"/>
      <protection hidden="1"/>
    </xf>
    <xf numFmtId="0" fontId="1" fillId="0" borderId="0" xfId="3" applyBorder="1" applyAlignment="1" applyProtection="1">
      <alignment horizontal="center" vertical="top"/>
      <protection hidden="1"/>
    </xf>
    <xf numFmtId="0" fontId="45" fillId="0" borderId="0" xfId="3" applyFont="1" applyFill="1" applyBorder="1" applyAlignment="1" applyProtection="1">
      <alignment horizontal="center"/>
      <protection hidden="1"/>
    </xf>
    <xf numFmtId="0" fontId="44" fillId="0" borderId="0" xfId="3" applyFont="1" applyFill="1" applyBorder="1" applyAlignment="1" applyProtection="1">
      <alignment horizontal="center"/>
      <protection hidden="1"/>
    </xf>
    <xf numFmtId="0" fontId="1" fillId="0" borderId="0" xfId="3" applyFill="1" applyBorder="1" applyAlignment="1" applyProtection="1">
      <protection hidden="1"/>
    </xf>
    <xf numFmtId="0" fontId="34" fillId="0" borderId="0" xfId="3" applyFont="1" applyFill="1" applyBorder="1" applyAlignment="1" applyProtection="1">
      <alignment horizontal="right"/>
      <protection hidden="1"/>
    </xf>
    <xf numFmtId="0" fontId="46" fillId="0" borderId="0" xfId="3" applyFont="1" applyFill="1" applyBorder="1" applyAlignment="1" applyProtection="1">
      <alignment horizontal="right"/>
      <protection hidden="1"/>
    </xf>
    <xf numFmtId="0" fontId="46" fillId="0" borderId="0" xfId="3" applyFont="1" applyFill="1" applyBorder="1" applyAlignment="1" applyProtection="1">
      <alignment horizontal="left"/>
      <protection hidden="1"/>
    </xf>
    <xf numFmtId="0" fontId="46" fillId="0" borderId="0" xfId="3" applyFont="1" applyFill="1" applyBorder="1" applyAlignment="1" applyProtection="1">
      <alignment horizontal="right" vertical="center"/>
      <protection hidden="1"/>
    </xf>
    <xf numFmtId="0" fontId="46" fillId="0" borderId="0" xfId="3" applyFont="1" applyFill="1" applyBorder="1" applyAlignment="1" applyProtection="1">
      <alignment horizontal="center"/>
      <protection hidden="1"/>
    </xf>
    <xf numFmtId="0" fontId="46" fillId="0" borderId="0" xfId="3" applyFont="1" applyFill="1" applyBorder="1" applyAlignment="1" applyProtection="1">
      <alignment horizontal="right" vertical="top"/>
      <protection hidden="1"/>
    </xf>
    <xf numFmtId="0" fontId="46" fillId="0" borderId="0" xfId="3" applyFont="1" applyFill="1" applyBorder="1" applyAlignment="1" applyProtection="1">
      <alignment horizontal="center" vertical="top"/>
      <protection hidden="1"/>
    </xf>
    <xf numFmtId="0" fontId="1" fillId="0" borderId="0" xfId="3" applyFill="1" applyBorder="1" applyAlignment="1" applyProtection="1">
      <alignment horizontal="right" vertical="center"/>
      <protection hidden="1"/>
    </xf>
    <xf numFmtId="0" fontId="1" fillId="0" borderId="0" xfId="3" applyFill="1" applyBorder="1" applyAlignment="1" applyProtection="1">
      <alignment horizontal="right" vertical="top"/>
      <protection hidden="1"/>
    </xf>
    <xf numFmtId="0" fontId="47" fillId="0" borderId="0" xfId="3" applyFont="1" applyFill="1" applyBorder="1" applyAlignment="1" applyProtection="1">
      <alignment horizontal="right" vertical="center"/>
      <protection hidden="1"/>
    </xf>
    <xf numFmtId="0" fontId="1" fillId="0" borderId="0" xfId="3" applyFill="1" applyBorder="1" applyAlignment="1" applyProtection="1">
      <alignment horizontal="left"/>
      <protection hidden="1"/>
    </xf>
    <xf numFmtId="0" fontId="46" fillId="0" borderId="0" xfId="3" applyFont="1" applyFill="1" applyBorder="1" applyAlignment="1" applyProtection="1">
      <alignment horizontal="left" vertical="center"/>
      <protection hidden="1"/>
    </xf>
    <xf numFmtId="0" fontId="1" fillId="0" borderId="0" xfId="3" applyFill="1" applyBorder="1" applyAlignment="1" applyProtection="1">
      <alignment horizontal="left" vertical="center"/>
      <protection hidden="1"/>
    </xf>
    <xf numFmtId="49" fontId="1" fillId="0" borderId="0" xfId="3" applyNumberFormat="1" applyFill="1" applyBorder="1" applyAlignment="1" applyProtection="1">
      <alignment horizontal="center"/>
      <protection hidden="1"/>
    </xf>
    <xf numFmtId="49" fontId="1" fillId="0" borderId="0" xfId="3" applyNumberFormat="1" applyFont="1" applyFill="1" applyBorder="1" applyAlignment="1" applyProtection="1">
      <alignment horizontal="center"/>
      <protection hidden="1"/>
    </xf>
    <xf numFmtId="49" fontId="1" fillId="0" borderId="0" xfId="3" applyNumberFormat="1" applyFill="1" applyBorder="1" applyProtection="1">
      <protection hidden="1"/>
    </xf>
    <xf numFmtId="49" fontId="46" fillId="0" borderId="0" xfId="3" applyNumberFormat="1" applyFont="1" applyFill="1" applyBorder="1" applyProtection="1">
      <protection hidden="1"/>
    </xf>
    <xf numFmtId="49" fontId="46" fillId="0" borderId="0" xfId="3" applyNumberFormat="1" applyFont="1" applyFill="1" applyBorder="1" applyAlignment="1" applyProtection="1">
      <alignment vertical="center"/>
      <protection hidden="1"/>
    </xf>
    <xf numFmtId="49" fontId="46" fillId="0" borderId="0" xfId="3" applyNumberFormat="1" applyFont="1" applyFill="1" applyBorder="1" applyAlignment="1" applyProtection="1">
      <alignment horizontal="right" vertical="center"/>
      <protection hidden="1"/>
    </xf>
    <xf numFmtId="49" fontId="34" fillId="0" borderId="0" xfId="3" applyNumberFormat="1" applyFont="1" applyFill="1" applyBorder="1" applyAlignment="1" applyProtection="1">
      <alignment horizontal="center"/>
      <protection hidden="1"/>
    </xf>
    <xf numFmtId="0" fontId="1" fillId="0" borderId="31" xfId="3" applyBorder="1" applyAlignment="1" applyProtection="1">
      <alignment horizontal="center"/>
      <protection hidden="1"/>
    </xf>
    <xf numFmtId="0" fontId="0" fillId="0" borderId="15" xfId="0" applyBorder="1" applyAlignment="1">
      <alignment horizontal="center"/>
    </xf>
    <xf numFmtId="0" fontId="0" fillId="0" borderId="17" xfId="0" applyBorder="1" applyAlignment="1">
      <alignment horizontal="center"/>
    </xf>
    <xf numFmtId="0" fontId="25" fillId="0" borderId="14" xfId="3" applyFont="1" applyBorder="1" applyAlignment="1" applyProtection="1">
      <alignment wrapText="1"/>
      <protection hidden="1"/>
    </xf>
    <xf numFmtId="0" fontId="25" fillId="0" borderId="14" xfId="3" applyFont="1" applyBorder="1" applyProtection="1">
      <protection hidden="1"/>
    </xf>
    <xf numFmtId="1" fontId="1" fillId="0" borderId="31" xfId="3" applyNumberFormat="1" applyBorder="1" applyAlignment="1" applyProtection="1">
      <alignment horizontal="center"/>
      <protection hidden="1"/>
    </xf>
    <xf numFmtId="0" fontId="1" fillId="0" borderId="14" xfId="3" applyBorder="1" applyAlignment="1" applyProtection="1">
      <alignment shrinkToFit="1"/>
      <protection hidden="1"/>
    </xf>
    <xf numFmtId="0" fontId="26" fillId="0" borderId="0" xfId="0" applyFont="1" applyAlignment="1">
      <alignment horizontal="left"/>
    </xf>
    <xf numFmtId="0" fontId="59" fillId="0" borderId="0" xfId="0" applyFont="1" applyAlignment="1">
      <alignment horizontal="center"/>
    </xf>
    <xf numFmtId="0" fontId="26" fillId="0" borderId="14" xfId="0" applyFont="1" applyBorder="1" applyAlignment="1">
      <alignment horizontal="center" vertical="center"/>
    </xf>
    <xf numFmtId="0" fontId="26" fillId="0" borderId="0" xfId="0" applyFont="1" applyAlignment="1">
      <alignment horizontal="left"/>
    </xf>
    <xf numFmtId="1" fontId="26" fillId="0" borderId="31" xfId="0" applyNumberFormat="1" applyFont="1" applyBorder="1" applyAlignment="1">
      <alignment horizontal="center"/>
    </xf>
    <xf numFmtId="0" fontId="26" fillId="0" borderId="0" xfId="0" applyFont="1" applyAlignment="1" applyProtection="1">
      <alignment horizontal="left"/>
      <protection hidden="1"/>
    </xf>
    <xf numFmtId="0" fontId="26" fillId="0" borderId="31" xfId="0" applyFont="1" applyBorder="1" applyAlignment="1" applyProtection="1">
      <alignment horizontal="left"/>
      <protection hidden="1"/>
    </xf>
    <xf numFmtId="0" fontId="26" fillId="0" borderId="0" xfId="0" applyFont="1" applyAlignment="1" applyProtection="1">
      <protection hidden="1"/>
    </xf>
    <xf numFmtId="0" fontId="26" fillId="0" borderId="14" xfId="0" applyFont="1" applyBorder="1" applyAlignment="1" applyProtection="1">
      <alignment horizontal="center" vertical="center"/>
      <protection hidden="1"/>
    </xf>
    <xf numFmtId="0" fontId="26" fillId="0" borderId="0" xfId="0" applyFont="1" applyAlignment="1" applyProtection="1">
      <alignment horizontal="left"/>
      <protection hidden="1"/>
    </xf>
    <xf numFmtId="0" fontId="38" fillId="0" borderId="0" xfId="0" applyFont="1" applyAlignment="1" applyProtection="1">
      <alignment horizontal="left"/>
      <protection hidden="1"/>
    </xf>
    <xf numFmtId="0" fontId="61" fillId="0" borderId="0" xfId="0" applyFont="1" applyAlignment="1" applyProtection="1">
      <alignment horizontal="left"/>
      <protection hidden="1"/>
    </xf>
    <xf numFmtId="0" fontId="26" fillId="0" borderId="0" xfId="0" applyFont="1" applyBorder="1" applyAlignment="1" applyProtection="1">
      <alignment horizontal="left"/>
      <protection hidden="1"/>
    </xf>
    <xf numFmtId="0" fontId="62" fillId="0" borderId="0" xfId="0" applyFont="1" applyAlignment="1" applyProtection="1">
      <alignment horizontal="left"/>
      <protection hidden="1"/>
    </xf>
    <xf numFmtId="1" fontId="1" fillId="0" borderId="15" xfId="3" applyNumberFormat="1" applyFont="1" applyBorder="1" applyAlignment="1" applyProtection="1">
      <alignment horizontal="left"/>
      <protection hidden="1"/>
    </xf>
    <xf numFmtId="1" fontId="1" fillId="0" borderId="16" xfId="3" applyNumberFormat="1" applyFont="1" applyBorder="1" applyAlignment="1" applyProtection="1">
      <alignment horizontal="left"/>
      <protection hidden="1"/>
    </xf>
    <xf numFmtId="1" fontId="1" fillId="0" borderId="17" xfId="3" applyNumberFormat="1" applyFont="1" applyBorder="1" applyAlignment="1" applyProtection="1">
      <alignment horizontal="left"/>
      <protection hidden="1"/>
    </xf>
    <xf numFmtId="0" fontId="46" fillId="0" borderId="0" xfId="3" applyFont="1" applyBorder="1" applyAlignment="1" applyProtection="1">
      <alignment horizontal="center"/>
      <protection hidden="1"/>
    </xf>
    <xf numFmtId="0" fontId="46" fillId="0" borderId="0" xfId="3" applyFont="1" applyBorder="1" applyAlignment="1" applyProtection="1">
      <alignment horizontal="right"/>
      <protection hidden="1"/>
    </xf>
    <xf numFmtId="49" fontId="46" fillId="0" borderId="0" xfId="3" applyNumberFormat="1" applyFont="1" applyBorder="1" applyAlignment="1" applyProtection="1">
      <alignment horizontal="left"/>
      <protection hidden="1"/>
    </xf>
    <xf numFmtId="0" fontId="34" fillId="0" borderId="0" xfId="3" applyFont="1" applyAlignment="1" applyProtection="1">
      <alignment horizontal="center"/>
      <protection hidden="1"/>
    </xf>
    <xf numFmtId="1" fontId="1" fillId="0" borderId="17" xfId="3" applyNumberFormat="1" applyBorder="1" applyAlignment="1" applyProtection="1">
      <alignment horizontal="center" vertical="center"/>
      <protection hidden="1"/>
    </xf>
    <xf numFmtId="0" fontId="1" fillId="0" borderId="0" xfId="3" applyFill="1" applyBorder="1" applyAlignment="1" applyProtection="1">
      <alignment horizontal="center"/>
      <protection hidden="1"/>
    </xf>
    <xf numFmtId="0" fontId="47" fillId="0" borderId="0" xfId="3" applyFont="1" applyBorder="1" applyAlignment="1" applyProtection="1">
      <alignment horizontal="center"/>
      <protection hidden="1"/>
    </xf>
    <xf numFmtId="0" fontId="26" fillId="0" borderId="0" xfId="0" applyFont="1" applyAlignment="1" applyProtection="1">
      <alignment horizontal="left"/>
      <protection hidden="1"/>
    </xf>
    <xf numFmtId="0" fontId="11" fillId="0" borderId="0" xfId="0" applyFont="1" applyAlignment="1">
      <alignment vertical="top" wrapText="1"/>
    </xf>
    <xf numFmtId="0" fontId="0" fillId="0" borderId="0" xfId="0" applyAlignment="1">
      <alignment horizontal="center"/>
    </xf>
    <xf numFmtId="0" fontId="2" fillId="0" borderId="0" xfId="0" applyFont="1" applyBorder="1" applyAlignment="1">
      <alignment horizontal="left"/>
    </xf>
    <xf numFmtId="0" fontId="35" fillId="0" borderId="0" xfId="3" applyFont="1" applyProtection="1">
      <protection hidden="1"/>
    </xf>
    <xf numFmtId="0" fontId="36" fillId="0" borderId="0" xfId="3" applyFont="1" applyProtection="1">
      <protection hidden="1"/>
    </xf>
    <xf numFmtId="0" fontId="33" fillId="0" borderId="0" xfId="0" applyFont="1" applyBorder="1" applyAlignment="1" applyProtection="1">
      <alignment vertical="center"/>
      <protection hidden="1"/>
    </xf>
    <xf numFmtId="0" fontId="0" fillId="0" borderId="0" xfId="0" applyBorder="1" applyProtection="1">
      <protection hidden="1"/>
    </xf>
    <xf numFmtId="0" fontId="2" fillId="0" borderId="0" xfId="0" applyFont="1" applyAlignment="1" applyProtection="1">
      <alignment horizontal="left"/>
      <protection hidden="1"/>
    </xf>
    <xf numFmtId="0" fontId="2" fillId="0" borderId="0" xfId="0" applyFont="1" applyProtection="1">
      <protection hidden="1"/>
    </xf>
    <xf numFmtId="0" fontId="2" fillId="0" borderId="0" xfId="0" applyFont="1" applyAlignment="1" applyProtection="1">
      <protection hidden="1"/>
    </xf>
    <xf numFmtId="0" fontId="2" fillId="0" borderId="0" xfId="0" applyFont="1" applyAlignment="1" applyProtection="1">
      <alignment horizontal="center"/>
      <protection hidden="1"/>
    </xf>
    <xf numFmtId="0" fontId="0" fillId="0" borderId="0" xfId="0" applyProtection="1">
      <protection hidden="1"/>
    </xf>
    <xf numFmtId="0" fontId="2" fillId="0" borderId="0" xfId="0" applyFont="1" applyBorder="1" applyAlignment="1" applyProtection="1">
      <alignment vertical="center"/>
      <protection hidden="1"/>
    </xf>
    <xf numFmtId="0" fontId="26" fillId="0" borderId="0" xfId="0" applyFont="1" applyBorder="1" applyAlignment="1" applyProtection="1">
      <alignment vertical="center"/>
      <protection hidden="1"/>
    </xf>
    <xf numFmtId="0" fontId="38" fillId="0" borderId="0" xfId="0" applyFont="1" applyBorder="1" applyAlignment="1" applyProtection="1">
      <alignment vertical="center"/>
      <protection hidden="1"/>
    </xf>
    <xf numFmtId="0" fontId="2" fillId="0" borderId="0" xfId="0" applyFont="1" applyBorder="1" applyAlignment="1" applyProtection="1">
      <alignment horizontal="left"/>
      <protection hidden="1"/>
    </xf>
    <xf numFmtId="0" fontId="2" fillId="0" borderId="18" xfId="0" applyFont="1" applyBorder="1" applyAlignment="1" applyProtection="1">
      <alignment horizontal="left"/>
      <protection hidden="1"/>
    </xf>
    <xf numFmtId="0" fontId="32" fillId="0" borderId="0" xfId="0" applyFont="1" applyProtection="1">
      <protection hidden="1"/>
    </xf>
    <xf numFmtId="0" fontId="39" fillId="0" borderId="0" xfId="0" applyFont="1" applyProtection="1">
      <protection hidden="1"/>
    </xf>
    <xf numFmtId="0" fontId="40" fillId="0" borderId="0" xfId="0" applyFont="1" applyProtection="1">
      <protection hidden="1"/>
    </xf>
    <xf numFmtId="0" fontId="1" fillId="7" borderId="14" xfId="3" applyFont="1" applyFill="1" applyBorder="1" applyAlignment="1" applyProtection="1">
      <alignment horizontal="center" vertical="center"/>
      <protection hidden="1"/>
    </xf>
    <xf numFmtId="0" fontId="3" fillId="0" borderId="0" xfId="0" applyFont="1" applyAlignment="1" applyProtection="1">
      <protection hidden="1"/>
    </xf>
    <xf numFmtId="0" fontId="3" fillId="0" borderId="0" xfId="0" applyFont="1" applyBorder="1"/>
    <xf numFmtId="0" fontId="3" fillId="0" borderId="0" xfId="0" applyFont="1" applyAlignment="1">
      <alignment vertical="center"/>
    </xf>
    <xf numFmtId="0" fontId="3" fillId="0" borderId="26" xfId="0" applyFont="1" applyBorder="1" applyAlignment="1">
      <alignment vertical="center"/>
    </xf>
    <xf numFmtId="0" fontId="11" fillId="0" borderId="33" xfId="0" applyFont="1" applyBorder="1"/>
    <xf numFmtId="0" fontId="11" fillId="0" borderId="25" xfId="0" applyFont="1" applyBorder="1"/>
    <xf numFmtId="0" fontId="11" fillId="0" borderId="34" xfId="0" applyFont="1" applyBorder="1"/>
    <xf numFmtId="0" fontId="11" fillId="0" borderId="35" xfId="0" applyFont="1" applyBorder="1"/>
    <xf numFmtId="0" fontId="11" fillId="0" borderId="0" xfId="0" applyFont="1" applyBorder="1"/>
    <xf numFmtId="0" fontId="11" fillId="0" borderId="26" xfId="0" applyFont="1" applyBorder="1"/>
    <xf numFmtId="0" fontId="11" fillId="0" borderId="35" xfId="0" applyFont="1" applyBorder="1" applyAlignment="1"/>
    <xf numFmtId="0" fontId="11" fillId="0" borderId="0" xfId="0" applyFont="1" applyBorder="1" applyAlignment="1"/>
    <xf numFmtId="0" fontId="11" fillId="0" borderId="26" xfId="0" applyFont="1" applyBorder="1" applyAlignment="1"/>
    <xf numFmtId="0" fontId="11" fillId="0" borderId="36" xfId="0" applyFont="1" applyBorder="1"/>
    <xf numFmtId="0" fontId="11" fillId="0" borderId="18" xfId="0" applyFont="1" applyBorder="1"/>
    <xf numFmtId="0" fontId="11" fillId="0" borderId="37" xfId="0" applyFont="1" applyBorder="1"/>
    <xf numFmtId="0" fontId="11" fillId="0" borderId="0" xfId="0" applyFont="1" applyBorder="1" applyAlignment="1">
      <alignment horizontal="center" vertical="center"/>
    </xf>
    <xf numFmtId="0" fontId="11" fillId="0" borderId="0" xfId="0" applyFont="1" applyBorder="1" applyAlignment="1">
      <alignment vertical="center"/>
    </xf>
    <xf numFmtId="0" fontId="37" fillId="0" borderId="35" xfId="0" applyFont="1" applyBorder="1" applyAlignment="1"/>
    <xf numFmtId="0" fontId="37" fillId="0" borderId="26" xfId="0" applyFont="1" applyBorder="1" applyAlignment="1"/>
    <xf numFmtId="49" fontId="37" fillId="0" borderId="35" xfId="0" applyNumberFormat="1" applyFont="1" applyBorder="1" applyAlignment="1"/>
    <xf numFmtId="0" fontId="11" fillId="0" borderId="0" xfId="0" applyFont="1" applyBorder="1" applyAlignment="1">
      <alignment horizontal="left"/>
    </xf>
    <xf numFmtId="0" fontId="11" fillId="0" borderId="0" xfId="0" applyFont="1" applyBorder="1" applyAlignment="1">
      <alignment vertical="top" wrapText="1"/>
    </xf>
    <xf numFmtId="0" fontId="2" fillId="0" borderId="0" xfId="0" applyFont="1" applyBorder="1" applyAlignment="1">
      <alignment horizontal="center" vertical="center"/>
    </xf>
    <xf numFmtId="0" fontId="2" fillId="0" borderId="0" xfId="0" applyFont="1" applyBorder="1"/>
    <xf numFmtId="0" fontId="2" fillId="0" borderId="35" xfId="0" applyFont="1" applyBorder="1" applyAlignment="1"/>
    <xf numFmtId="0" fontId="11" fillId="0" borderId="0" xfId="0" applyFont="1" applyBorder="1" applyAlignment="1">
      <alignment horizontal="center"/>
    </xf>
    <xf numFmtId="0" fontId="0" fillId="0" borderId="0" xfId="0" applyAlignment="1">
      <alignment horizontal="center" vertical="top"/>
    </xf>
    <xf numFmtId="0" fontId="1" fillId="0" borderId="31" xfId="3" applyBorder="1" applyProtection="1">
      <protection hidden="1"/>
    </xf>
    <xf numFmtId="1" fontId="1" fillId="0" borderId="31" xfId="3" applyNumberFormat="1" applyBorder="1" applyProtection="1">
      <protection hidden="1"/>
    </xf>
    <xf numFmtId="0" fontId="11" fillId="0" borderId="0" xfId="0" applyFont="1" applyAlignment="1">
      <alignment vertical="center" wrapText="1"/>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1" fillId="0" borderId="5" xfId="0" applyFont="1" applyBorder="1"/>
    <xf numFmtId="0" fontId="11" fillId="0" borderId="6" xfId="0" applyFont="1" applyBorder="1"/>
    <xf numFmtId="0" fontId="11" fillId="0" borderId="7" xfId="0" applyFont="1" applyBorder="1"/>
    <xf numFmtId="0" fontId="11" fillId="0" borderId="8" xfId="0" applyFont="1" applyBorder="1"/>
    <xf numFmtId="0" fontId="3" fillId="0" borderId="35" xfId="0" applyFont="1" applyBorder="1" applyAlignment="1">
      <alignment vertical="center"/>
    </xf>
    <xf numFmtId="0" fontId="11" fillId="0" borderId="26" xfId="0" applyFont="1" applyBorder="1" applyAlignment="1">
      <alignment vertical="justify" wrapText="1"/>
    </xf>
    <xf numFmtId="0" fontId="17" fillId="0" borderId="0" xfId="0" applyFont="1" applyBorder="1" applyAlignment="1">
      <alignment vertical="center" wrapText="1"/>
    </xf>
    <xf numFmtId="0" fontId="17" fillId="0" borderId="35" xfId="0" applyFont="1" applyBorder="1" applyAlignment="1"/>
    <xf numFmtId="0" fontId="17" fillId="0" borderId="0" xfId="0" applyFont="1" applyBorder="1" applyAlignment="1"/>
    <xf numFmtId="0" fontId="17" fillId="0" borderId="26" xfId="0" applyFont="1" applyBorder="1" applyAlignment="1"/>
    <xf numFmtId="0" fontId="17" fillId="0" borderId="35" xfId="0" applyFont="1" applyBorder="1" applyAlignment="1">
      <alignment vertical="justify" wrapText="1"/>
    </xf>
    <xf numFmtId="0" fontId="17" fillId="0" borderId="0" xfId="0" applyFont="1" applyBorder="1" applyAlignment="1">
      <alignment vertical="justify" wrapText="1"/>
    </xf>
    <xf numFmtId="0" fontId="17" fillId="0" borderId="26" xfId="0" applyFont="1" applyBorder="1" applyAlignment="1">
      <alignment vertical="justify" wrapText="1"/>
    </xf>
    <xf numFmtId="0" fontId="0" fillId="0" borderId="35" xfId="0" applyBorder="1" applyAlignment="1">
      <alignment vertical="justify" wrapText="1"/>
    </xf>
    <xf numFmtId="0" fontId="0" fillId="0" borderId="0" xfId="0" applyAlignment="1">
      <alignment vertical="justify" wrapText="1"/>
    </xf>
    <xf numFmtId="0" fontId="0" fillId="0" borderId="26" xfId="0" applyBorder="1" applyAlignment="1">
      <alignment vertical="justify" wrapText="1"/>
    </xf>
    <xf numFmtId="0" fontId="11" fillId="0" borderId="0" xfId="0" applyFont="1" applyBorder="1" applyAlignment="1">
      <alignment vertical="center" wrapText="1"/>
    </xf>
    <xf numFmtId="0" fontId="11" fillId="0" borderId="26" xfId="0" applyFont="1" applyBorder="1" applyAlignment="1">
      <alignment vertical="center" wrapText="1"/>
    </xf>
    <xf numFmtId="0" fontId="3" fillId="0" borderId="0" xfId="0" applyFont="1" applyAlignment="1">
      <alignment vertical="justify" wrapText="1"/>
    </xf>
    <xf numFmtId="0" fontId="1" fillId="3" borderId="0" xfId="3" applyFont="1" applyFill="1" applyAlignment="1" applyProtection="1">
      <alignment horizontal="center" vertical="center"/>
      <protection hidden="1"/>
    </xf>
    <xf numFmtId="0" fontId="1" fillId="9" borderId="14" xfId="3" applyFont="1" applyFill="1" applyBorder="1" applyAlignment="1" applyProtection="1">
      <alignment horizontal="center" vertical="center"/>
      <protection hidden="1"/>
    </xf>
    <xf numFmtId="0" fontId="0" fillId="0" borderId="17" xfId="0" applyBorder="1" applyAlignment="1" applyProtection="1">
      <alignment horizontal="center"/>
      <protection hidden="1"/>
    </xf>
    <xf numFmtId="0" fontId="0" fillId="0" borderId="14" xfId="0" applyBorder="1" applyAlignment="1" applyProtection="1">
      <alignment horizontal="center"/>
      <protection hidden="1"/>
    </xf>
    <xf numFmtId="0" fontId="2" fillId="0" borderId="0" xfId="1" applyFont="1" applyAlignment="1" applyProtection="1">
      <alignment horizontal="left" vertical="center"/>
      <protection hidden="1"/>
    </xf>
    <xf numFmtId="0" fontId="2" fillId="2" borderId="24" xfId="1" applyFont="1" applyFill="1" applyBorder="1" applyAlignment="1" applyProtection="1">
      <alignment horizontal="center" vertical="center" shrinkToFit="1"/>
      <protection locked="0"/>
    </xf>
    <xf numFmtId="1" fontId="2" fillId="2" borderId="24" xfId="1" applyNumberFormat="1" applyFont="1" applyFill="1" applyBorder="1" applyAlignment="1" applyProtection="1">
      <alignment horizontal="center" vertical="center" shrinkToFit="1"/>
      <protection locked="0"/>
    </xf>
    <xf numFmtId="0" fontId="2" fillId="2" borderId="24" xfId="1" applyFont="1" applyFill="1" applyBorder="1" applyAlignment="1" applyProtection="1">
      <alignment horizontal="center" vertical="center" wrapText="1" shrinkToFit="1"/>
      <protection locked="0"/>
    </xf>
    <xf numFmtId="0" fontId="2" fillId="0" borderId="0" xfId="0" applyFont="1" applyAlignment="1" applyProtection="1">
      <alignment horizontal="center"/>
      <protection hidden="1"/>
    </xf>
    <xf numFmtId="0" fontId="2" fillId="0" borderId="0" xfId="0" applyFont="1" applyAlignment="1" applyProtection="1">
      <alignment horizontal="left"/>
      <protection hidden="1"/>
    </xf>
    <xf numFmtId="0" fontId="2" fillId="0" borderId="0" xfId="0" applyFont="1" applyBorder="1" applyAlignment="1" applyProtection="1">
      <alignment horizontal="left"/>
      <protection hidden="1"/>
    </xf>
    <xf numFmtId="0" fontId="26" fillId="0" borderId="0" xfId="0" applyFont="1" applyAlignment="1" applyProtection="1">
      <alignment horizontal="left"/>
      <protection hidden="1"/>
    </xf>
    <xf numFmtId="0" fontId="37" fillId="0" borderId="0" xfId="0" applyFont="1" applyAlignment="1" applyProtection="1">
      <alignment vertical="center" wrapText="1"/>
      <protection hidden="1"/>
    </xf>
    <xf numFmtId="0" fontId="37" fillId="0" borderId="0" xfId="0" applyFont="1" applyAlignment="1" applyProtection="1">
      <alignment vertical="center"/>
      <protection hidden="1"/>
    </xf>
    <xf numFmtId="0" fontId="2" fillId="0" borderId="0" xfId="0" applyFont="1" applyAlignment="1" applyProtection="1">
      <alignment vertical="center"/>
      <protection hidden="1"/>
    </xf>
    <xf numFmtId="0" fontId="2" fillId="0" borderId="0" xfId="0" applyFont="1" applyBorder="1" applyAlignment="1" applyProtection="1">
      <protection hidden="1"/>
    </xf>
    <xf numFmtId="0" fontId="2" fillId="0" borderId="0" xfId="0" applyFont="1" applyBorder="1" applyAlignment="1" applyProtection="1">
      <alignment vertical="top" wrapText="1"/>
      <protection hidden="1"/>
    </xf>
    <xf numFmtId="49" fontId="3" fillId="0" borderId="0" xfId="0" applyNumberFormat="1" applyFont="1" applyBorder="1" applyAlignment="1" applyProtection="1">
      <alignment vertical="center"/>
      <protection hidden="1"/>
    </xf>
    <xf numFmtId="0" fontId="3" fillId="0" borderId="0" xfId="0" applyFont="1" applyBorder="1" applyAlignment="1" applyProtection="1">
      <alignment vertical="center"/>
      <protection hidden="1"/>
    </xf>
    <xf numFmtId="0" fontId="37" fillId="0" borderId="0" xfId="0" applyFont="1" applyAlignment="1" applyProtection="1">
      <alignment horizontal="left" vertical="center" wrapText="1"/>
      <protection hidden="1"/>
    </xf>
    <xf numFmtId="0" fontId="11" fillId="0" borderId="0" xfId="0" applyFont="1" applyAlignment="1" applyProtection="1">
      <protection hidden="1"/>
    </xf>
    <xf numFmtId="49" fontId="2" fillId="0" borderId="29" xfId="1" applyNumberFormat="1" applyFont="1" applyBorder="1" applyAlignment="1" applyProtection="1">
      <alignment horizontal="center" vertical="center" wrapText="1"/>
    </xf>
    <xf numFmtId="49" fontId="2" fillId="0" borderId="29" xfId="1" quotePrefix="1" applyNumberFormat="1" applyFont="1" applyBorder="1" applyAlignment="1" applyProtection="1">
      <alignment horizontal="center" vertical="center" wrapText="1"/>
    </xf>
    <xf numFmtId="0" fontId="16" fillId="0" borderId="0" xfId="0" applyFont="1" applyAlignment="1" applyProtection="1">
      <protection hidden="1"/>
    </xf>
    <xf numFmtId="0" fontId="16" fillId="0" borderId="0" xfId="0" applyFont="1" applyAlignment="1" applyProtection="1">
      <alignment horizontal="left"/>
      <protection hidden="1"/>
    </xf>
    <xf numFmtId="0" fontId="16" fillId="0" borderId="0" xfId="0" applyFont="1" applyAlignment="1" applyProtection="1">
      <alignment horizontal="center"/>
      <protection hidden="1"/>
    </xf>
    <xf numFmtId="0" fontId="16" fillId="0" borderId="0" xfId="0" applyFont="1" applyProtection="1">
      <protection hidden="1"/>
    </xf>
    <xf numFmtId="0" fontId="16" fillId="0" borderId="0" xfId="0" applyFont="1" applyBorder="1" applyAlignment="1" applyProtection="1">
      <alignment vertical="center"/>
      <protection hidden="1"/>
    </xf>
    <xf numFmtId="0" fontId="16" fillId="0" borderId="0" xfId="0" applyFont="1" applyBorder="1" applyAlignment="1" applyProtection="1">
      <protection hidden="1"/>
    </xf>
    <xf numFmtId="0" fontId="9" fillId="0" borderId="0" xfId="0" applyFont="1" applyBorder="1" applyAlignment="1" applyProtection="1">
      <alignment vertical="center"/>
      <protection hidden="1"/>
    </xf>
    <xf numFmtId="0" fontId="16" fillId="0" borderId="0" xfId="0" applyFont="1" applyBorder="1" applyAlignment="1" applyProtection="1">
      <alignment horizontal="left"/>
      <protection hidden="1"/>
    </xf>
    <xf numFmtId="0" fontId="16" fillId="0" borderId="0" xfId="0" applyFont="1" applyBorder="1" applyAlignment="1" applyProtection="1">
      <alignment vertical="top" wrapText="1"/>
      <protection hidden="1"/>
    </xf>
    <xf numFmtId="0" fontId="1" fillId="0" borderId="0" xfId="3" applyFont="1"/>
    <xf numFmtId="14" fontId="11" fillId="0" borderId="0" xfId="0" applyNumberFormat="1" applyFont="1"/>
    <xf numFmtId="0" fontId="16" fillId="0" borderId="0" xfId="0" applyFont="1" applyAlignment="1" applyProtection="1">
      <alignment vertical="top" wrapText="1"/>
      <protection hidden="1"/>
    </xf>
    <xf numFmtId="0" fontId="2" fillId="0" borderId="0" xfId="0" applyFont="1" applyAlignment="1" applyProtection="1">
      <alignment vertical="top" wrapText="1"/>
      <protection hidden="1"/>
    </xf>
    <xf numFmtId="0" fontId="3" fillId="0" borderId="0" xfId="0" applyFont="1" applyProtection="1">
      <protection hidden="1"/>
    </xf>
    <xf numFmtId="0" fontId="72" fillId="0" borderId="0" xfId="0" applyFont="1" applyProtection="1">
      <protection hidden="1"/>
    </xf>
    <xf numFmtId="0" fontId="3" fillId="0" borderId="0" xfId="0" applyFont="1"/>
    <xf numFmtId="0" fontId="2" fillId="0" borderId="44" xfId="1" applyFont="1" applyFill="1" applyBorder="1" applyAlignment="1" applyProtection="1">
      <alignment horizontal="center" vertical="center" wrapText="1"/>
    </xf>
    <xf numFmtId="0" fontId="9" fillId="0" borderId="0" xfId="0" applyFont="1" applyAlignment="1" applyProtection="1">
      <alignment horizontal="left"/>
    </xf>
    <xf numFmtId="0" fontId="11" fillId="0" borderId="0" xfId="0" applyFont="1" applyProtection="1"/>
    <xf numFmtId="0" fontId="9" fillId="0" borderId="0" xfId="0" applyFont="1" applyAlignment="1" applyProtection="1"/>
    <xf numFmtId="0" fontId="16" fillId="0" borderId="0" xfId="0" applyFont="1" applyAlignment="1" applyProtection="1">
      <alignment vertical="center"/>
    </xf>
    <xf numFmtId="0" fontId="16" fillId="0" borderId="0" xfId="0" applyFont="1" applyProtection="1"/>
    <xf numFmtId="0" fontId="9" fillId="0" borderId="0" xfId="0" applyFont="1" applyAlignment="1" applyProtection="1">
      <alignment vertical="center"/>
    </xf>
    <xf numFmtId="0" fontId="70" fillId="0" borderId="0" xfId="0" applyFont="1" applyAlignment="1" applyProtection="1">
      <alignment vertical="center"/>
    </xf>
    <xf numFmtId="0" fontId="70" fillId="0" borderId="0" xfId="0" quotePrefix="1" applyFont="1" applyAlignment="1" applyProtection="1">
      <alignment vertical="center"/>
    </xf>
    <xf numFmtId="49" fontId="71" fillId="0" borderId="0" xfId="0" applyNumberFormat="1" applyFont="1" applyAlignment="1" applyProtection="1">
      <alignment vertical="center"/>
    </xf>
    <xf numFmtId="0" fontId="68" fillId="0" borderId="0" xfId="0" applyFont="1" applyAlignment="1" applyProtection="1">
      <alignment vertical="center"/>
    </xf>
    <xf numFmtId="0" fontId="69" fillId="0" borderId="0" xfId="0" applyFont="1" applyAlignment="1" applyProtection="1">
      <alignment vertical="center"/>
    </xf>
    <xf numFmtId="0" fontId="0" fillId="0" borderId="26" xfId="0" applyBorder="1"/>
    <xf numFmtId="0" fontId="1" fillId="0" borderId="0" xfId="1" applyFont="1" applyBorder="1" applyProtection="1"/>
    <xf numFmtId="0" fontId="73" fillId="0" borderId="0" xfId="0" applyFont="1"/>
    <xf numFmtId="0" fontId="73" fillId="0" borderId="0" xfId="0" applyFont="1" applyBorder="1"/>
    <xf numFmtId="0" fontId="73" fillId="0" borderId="0" xfId="0" applyFont="1" applyBorder="1" applyAlignment="1">
      <alignment horizontal="left"/>
    </xf>
    <xf numFmtId="0" fontId="76" fillId="0" borderId="0" xfId="0" applyFont="1" applyBorder="1"/>
    <xf numFmtId="0" fontId="73" fillId="0" borderId="0" xfId="0" applyFont="1" applyBorder="1" applyAlignment="1">
      <alignment vertical="top" wrapText="1"/>
    </xf>
    <xf numFmtId="0" fontId="77" fillId="0" borderId="0" xfId="0" applyFont="1" applyBorder="1"/>
    <xf numFmtId="0" fontId="75" fillId="0" borderId="0" xfId="0" applyFont="1" applyBorder="1" applyAlignment="1">
      <alignment horizontal="center"/>
    </xf>
    <xf numFmtId="0" fontId="75" fillId="0" borderId="0" xfId="0" applyFont="1" applyBorder="1"/>
    <xf numFmtId="0" fontId="76" fillId="0" borderId="0" xfId="0" applyFont="1" applyFill="1" applyBorder="1"/>
    <xf numFmtId="0" fontId="73" fillId="0" borderId="0" xfId="0" applyFont="1" applyFill="1" applyBorder="1"/>
    <xf numFmtId="49" fontId="73" fillId="0" borderId="0" xfId="0" applyNumberFormat="1" applyFont="1" applyBorder="1" applyAlignment="1">
      <alignment vertical="center"/>
    </xf>
    <xf numFmtId="0" fontId="75" fillId="0" borderId="0" xfId="0" applyFont="1" applyBorder="1" applyAlignment="1">
      <alignment horizontal="center" vertical="center"/>
    </xf>
    <xf numFmtId="0" fontId="75" fillId="0" borderId="0" xfId="0" applyFont="1" applyBorder="1" applyAlignment="1">
      <alignment vertical="center"/>
    </xf>
    <xf numFmtId="0" fontId="73" fillId="0" borderId="0" xfId="0" applyFont="1" applyBorder="1" applyAlignment="1">
      <alignment horizontal="center"/>
    </xf>
    <xf numFmtId="49" fontId="73" fillId="0" borderId="18" xfId="0" applyNumberFormat="1" applyFont="1" applyBorder="1" applyAlignment="1">
      <alignment vertical="center"/>
    </xf>
    <xf numFmtId="0" fontId="73" fillId="0" borderId="18" xfId="0" applyFont="1" applyBorder="1"/>
    <xf numFmtId="0" fontId="74" fillId="0" borderId="0" xfId="0" applyFont="1" applyBorder="1" applyAlignment="1">
      <alignment horizontal="center" vertical="center"/>
    </xf>
    <xf numFmtId="0" fontId="74" fillId="0" borderId="0" xfId="0" quotePrefix="1" applyFont="1" applyBorder="1" applyAlignment="1">
      <alignment vertical="center"/>
    </xf>
    <xf numFmtId="0" fontId="74" fillId="0" borderId="0" xfId="0" applyFont="1" applyBorder="1" applyAlignment="1">
      <alignment vertical="center"/>
    </xf>
    <xf numFmtId="0" fontId="79" fillId="0" borderId="0" xfId="0" applyFont="1" applyBorder="1"/>
    <xf numFmtId="0" fontId="73" fillId="0" borderId="0" xfId="0" applyFont="1" applyBorder="1" applyAlignment="1">
      <alignment vertical="center"/>
    </xf>
    <xf numFmtId="0" fontId="81" fillId="0" borderId="0" xfId="0" applyFont="1" applyBorder="1"/>
    <xf numFmtId="0" fontId="26" fillId="0" borderId="0" xfId="0" applyFont="1" applyAlignment="1" applyProtection="1">
      <alignment horizontal="left"/>
      <protection hidden="1"/>
    </xf>
    <xf numFmtId="0" fontId="74" fillId="0" borderId="0" xfId="0" applyFont="1" applyBorder="1" applyAlignment="1">
      <alignment horizontal="center" vertical="center"/>
    </xf>
    <xf numFmtId="0" fontId="74" fillId="0" borderId="0" xfId="0" quotePrefix="1" applyFont="1" applyBorder="1" applyAlignment="1">
      <alignment horizontal="center" vertical="center"/>
    </xf>
    <xf numFmtId="0" fontId="75" fillId="0" borderId="0" xfId="0" applyFont="1" applyBorder="1" applyAlignment="1">
      <alignment horizontal="left" vertical="top" wrapText="1"/>
    </xf>
    <xf numFmtId="0" fontId="80" fillId="0" borderId="0" xfId="0" applyFont="1"/>
    <xf numFmtId="0" fontId="79" fillId="0" borderId="0" xfId="0" applyFont="1"/>
    <xf numFmtId="0" fontId="1" fillId="0" borderId="0" xfId="3" applyFill="1" applyBorder="1" applyAlignment="1" applyProtection="1">
      <alignment horizontal="center"/>
      <protection hidden="1"/>
    </xf>
    <xf numFmtId="0" fontId="2" fillId="2" borderId="9" xfId="1" applyFont="1" applyFill="1" applyBorder="1" applyAlignment="1" applyProtection="1">
      <alignment horizontal="left" vertical="center"/>
    </xf>
    <xf numFmtId="0" fontId="2" fillId="2" borderId="10" xfId="1" applyFont="1" applyFill="1" applyBorder="1" applyAlignment="1" applyProtection="1">
      <alignment horizontal="left" vertical="center"/>
    </xf>
    <xf numFmtId="0" fontId="2" fillId="2" borderId="12" xfId="1" applyFont="1" applyFill="1" applyBorder="1" applyAlignment="1" applyProtection="1">
      <alignment horizontal="left" vertical="center"/>
    </xf>
    <xf numFmtId="0" fontId="2" fillId="2" borderId="19" xfId="1" applyFont="1" applyFill="1" applyBorder="1" applyAlignment="1" applyProtection="1">
      <alignment horizontal="left" vertical="center"/>
    </xf>
    <xf numFmtId="0" fontId="2" fillId="2" borderId="20" xfId="1" applyFont="1" applyFill="1" applyBorder="1" applyAlignment="1" applyProtection="1">
      <alignment horizontal="left" vertical="center"/>
    </xf>
    <xf numFmtId="0" fontId="0" fillId="0" borderId="13" xfId="0" applyBorder="1" applyAlignment="1">
      <alignment vertical="center"/>
    </xf>
    <xf numFmtId="0" fontId="1" fillId="0" borderId="12" xfId="1" applyFont="1" applyBorder="1" applyProtection="1"/>
    <xf numFmtId="0" fontId="2" fillId="2" borderId="0" xfId="1" applyFont="1" applyFill="1" applyBorder="1" applyAlignment="1" applyProtection="1">
      <alignment vertical="center" wrapText="1"/>
    </xf>
    <xf numFmtId="0" fontId="0" fillId="0" borderId="26" xfId="0" applyBorder="1" applyAlignment="1">
      <alignment vertical="center" wrapText="1"/>
    </xf>
    <xf numFmtId="0" fontId="1" fillId="0" borderId="20" xfId="1" applyFont="1" applyBorder="1" applyProtection="1"/>
    <xf numFmtId="0" fontId="2" fillId="2" borderId="20" xfId="1" applyFont="1" applyFill="1" applyBorder="1" applyAlignment="1" applyProtection="1">
      <alignment vertical="center" wrapText="1"/>
    </xf>
    <xf numFmtId="0" fontId="0" fillId="0" borderId="21" xfId="0" applyBorder="1" applyAlignment="1">
      <alignment vertical="center" wrapText="1"/>
    </xf>
    <xf numFmtId="0" fontId="2" fillId="2" borderId="19" xfId="1" applyFont="1" applyFill="1" applyBorder="1" applyAlignment="1" applyProtection="1">
      <alignment vertical="top" wrapText="1"/>
    </xf>
    <xf numFmtId="0" fontId="2" fillId="2" borderId="19" xfId="1" applyFont="1" applyFill="1" applyBorder="1" applyAlignment="1" applyProtection="1">
      <alignment vertical="center" wrapText="1"/>
    </xf>
    <xf numFmtId="0" fontId="0" fillId="0" borderId="21" xfId="0" applyBorder="1" applyAlignment="1">
      <alignment vertical="top" wrapText="1"/>
    </xf>
    <xf numFmtId="0" fontId="3" fillId="2" borderId="0" xfId="1" applyFont="1" applyFill="1" applyBorder="1" applyAlignment="1" applyProtection="1">
      <alignment horizontal="right" vertical="center"/>
      <protection locked="0"/>
    </xf>
    <xf numFmtId="1" fontId="12" fillId="3" borderId="14" xfId="1" quotePrefix="1" applyNumberFormat="1" applyFont="1" applyFill="1" applyBorder="1" applyAlignment="1" applyProtection="1">
      <alignment horizontal="center" vertical="center" shrinkToFit="1"/>
      <protection locked="0"/>
    </xf>
    <xf numFmtId="0" fontId="0" fillId="0" borderId="15" xfId="0" applyBorder="1" applyAlignment="1">
      <alignment horizontal="center"/>
    </xf>
    <xf numFmtId="0" fontId="0" fillId="0" borderId="17" xfId="0" applyBorder="1" applyAlignment="1">
      <alignment horizontal="center"/>
    </xf>
    <xf numFmtId="0" fontId="9" fillId="3" borderId="15" xfId="1" applyFont="1" applyFill="1" applyBorder="1" applyAlignment="1" applyProtection="1">
      <alignment horizontal="center" vertical="center" wrapText="1"/>
      <protection locked="0" hidden="1"/>
    </xf>
    <xf numFmtId="0" fontId="9" fillId="3" borderId="16" xfId="1" applyFont="1" applyFill="1" applyBorder="1" applyAlignment="1" applyProtection="1">
      <alignment horizontal="center" vertical="center" wrapText="1"/>
      <protection locked="0" hidden="1"/>
    </xf>
    <xf numFmtId="0" fontId="9" fillId="3" borderId="17" xfId="1" applyFont="1" applyFill="1" applyBorder="1" applyAlignment="1" applyProtection="1">
      <alignment horizontal="center" vertical="center" wrapText="1"/>
      <protection locked="0" hidden="1"/>
    </xf>
    <xf numFmtId="0" fontId="9" fillId="4" borderId="0" xfId="1" applyFont="1" applyFill="1" applyBorder="1" applyAlignment="1" applyProtection="1">
      <alignment horizontal="left" vertical="center" wrapText="1"/>
      <protection hidden="1"/>
    </xf>
    <xf numFmtId="49" fontId="12" fillId="3" borderId="14" xfId="1" applyNumberFormat="1" applyFont="1" applyFill="1" applyBorder="1" applyAlignment="1" applyProtection="1">
      <alignment horizontal="center" vertical="center" shrinkToFit="1"/>
      <protection locked="0"/>
    </xf>
    <xf numFmtId="0" fontId="3" fillId="2" borderId="2" xfId="1" applyFont="1" applyFill="1" applyBorder="1" applyAlignment="1" applyProtection="1">
      <alignment horizontal="right" vertical="center"/>
    </xf>
    <xf numFmtId="0" fontId="3" fillId="2" borderId="3" xfId="1" applyFont="1" applyFill="1" applyBorder="1" applyAlignment="1" applyProtection="1">
      <alignment horizontal="right" vertical="center"/>
    </xf>
    <xf numFmtId="0" fontId="9" fillId="4" borderId="0" xfId="1" applyFont="1" applyFill="1" applyBorder="1" applyAlignment="1" applyProtection="1">
      <alignment horizontal="left" vertical="center"/>
      <protection hidden="1"/>
    </xf>
    <xf numFmtId="0" fontId="3" fillId="4" borderId="0" xfId="1" applyFont="1" applyFill="1" applyBorder="1" applyAlignment="1" applyProtection="1">
      <alignment horizontal="left" vertical="center" wrapText="1"/>
      <protection hidden="1"/>
    </xf>
    <xf numFmtId="1" fontId="12" fillId="3" borderId="14" xfId="1" applyNumberFormat="1" applyFont="1" applyFill="1" applyBorder="1" applyAlignment="1" applyProtection="1">
      <alignment horizontal="center" vertical="center" shrinkToFit="1"/>
      <protection locked="0"/>
    </xf>
    <xf numFmtId="1" fontId="12" fillId="3" borderId="15" xfId="1" applyNumberFormat="1" applyFont="1" applyFill="1" applyBorder="1" applyAlignment="1" applyProtection="1">
      <alignment horizontal="center" vertical="center" shrinkToFit="1"/>
      <protection locked="0"/>
    </xf>
    <xf numFmtId="1" fontId="12" fillId="3" borderId="16" xfId="1" applyNumberFormat="1" applyFont="1" applyFill="1" applyBorder="1" applyAlignment="1" applyProtection="1">
      <alignment horizontal="center" vertical="center" shrinkToFit="1"/>
      <protection locked="0"/>
    </xf>
    <xf numFmtId="1" fontId="12" fillId="3" borderId="17" xfId="1" applyNumberFormat="1" applyFont="1" applyFill="1" applyBorder="1" applyAlignment="1" applyProtection="1">
      <alignment horizontal="center" vertical="center" shrinkToFit="1"/>
      <protection locked="0"/>
    </xf>
    <xf numFmtId="0" fontId="2" fillId="2" borderId="12" xfId="1" applyFont="1" applyFill="1" applyBorder="1" applyAlignment="1" applyProtection="1">
      <alignment horizontal="left" vertical="center" wrapText="1"/>
    </xf>
    <xf numFmtId="0" fontId="2" fillId="2" borderId="0" xfId="1" applyFont="1" applyFill="1" applyBorder="1" applyAlignment="1" applyProtection="1">
      <alignment horizontal="left" vertical="center" wrapText="1"/>
    </xf>
    <xf numFmtId="0" fontId="0" fillId="0" borderId="13" xfId="0" applyBorder="1" applyAlignment="1">
      <alignment horizontal="left" vertical="center" wrapText="1"/>
    </xf>
    <xf numFmtId="0" fontId="23" fillId="4" borderId="0" xfId="1" applyFont="1" applyFill="1" applyBorder="1" applyAlignment="1" applyProtection="1">
      <alignment horizontal="left" wrapText="1"/>
    </xf>
    <xf numFmtId="0" fontId="24" fillId="0" borderId="0" xfId="0" applyFont="1" applyAlignment="1">
      <alignment horizontal="left" wrapText="1"/>
    </xf>
    <xf numFmtId="49" fontId="12" fillId="3" borderId="15" xfId="1" applyNumberFormat="1" applyFont="1" applyFill="1" applyBorder="1" applyAlignment="1" applyProtection="1">
      <alignment horizontal="center" vertical="center" shrinkToFit="1"/>
      <protection locked="0"/>
    </xf>
    <xf numFmtId="49" fontId="12" fillId="3" borderId="16" xfId="1" applyNumberFormat="1" applyFont="1" applyFill="1" applyBorder="1" applyAlignment="1" applyProtection="1">
      <alignment horizontal="center" vertical="center" shrinkToFit="1"/>
      <protection locked="0"/>
    </xf>
    <xf numFmtId="49" fontId="12" fillId="3" borderId="17" xfId="1" applyNumberFormat="1" applyFont="1" applyFill="1" applyBorder="1" applyAlignment="1" applyProtection="1">
      <alignment horizontal="center" vertical="center" shrinkToFit="1"/>
      <protection locked="0"/>
    </xf>
    <xf numFmtId="49" fontId="63" fillId="3" borderId="15" xfId="2" applyNumberFormat="1" applyFont="1" applyFill="1" applyBorder="1" applyAlignment="1" applyProtection="1">
      <alignment horizontal="center" vertical="center" shrinkToFit="1"/>
      <protection locked="0"/>
    </xf>
    <xf numFmtId="49" fontId="64" fillId="3" borderId="16" xfId="1" applyNumberFormat="1" applyFont="1" applyFill="1" applyBorder="1" applyAlignment="1" applyProtection="1">
      <alignment horizontal="center" vertical="center" shrinkToFit="1"/>
      <protection locked="0"/>
    </xf>
    <xf numFmtId="49" fontId="64" fillId="3" borderId="17" xfId="1" applyNumberFormat="1" applyFont="1" applyFill="1" applyBorder="1" applyAlignment="1" applyProtection="1">
      <alignment horizontal="center" vertical="center" shrinkToFit="1"/>
      <protection locked="0"/>
    </xf>
    <xf numFmtId="0" fontId="9" fillId="4" borderId="25" xfId="1" applyFont="1" applyFill="1" applyBorder="1" applyAlignment="1" applyProtection="1">
      <alignment horizontal="center" vertical="top"/>
    </xf>
    <xf numFmtId="1" fontId="13" fillId="3" borderId="14" xfId="2" applyNumberFormat="1" applyFill="1" applyBorder="1" applyAlignment="1" applyProtection="1">
      <alignment horizontal="center" vertical="center" shrinkToFit="1"/>
      <protection locked="0"/>
    </xf>
    <xf numFmtId="0" fontId="17" fillId="4" borderId="0" xfId="1" applyFont="1" applyFill="1" applyBorder="1" applyAlignment="1" applyProtection="1">
      <alignment horizontal="left" vertical="center" wrapText="1"/>
      <protection hidden="1"/>
    </xf>
    <xf numFmtId="0" fontId="22" fillId="3" borderId="22" xfId="1" applyFont="1" applyFill="1" applyBorder="1" applyAlignment="1" applyProtection="1">
      <alignment horizontal="center" vertical="center"/>
      <protection locked="0"/>
    </xf>
    <xf numFmtId="0" fontId="22" fillId="3" borderId="23" xfId="1" applyFont="1" applyFill="1" applyBorder="1" applyAlignment="1" applyProtection="1">
      <alignment horizontal="center" vertical="center"/>
      <protection locked="0"/>
    </xf>
    <xf numFmtId="0" fontId="4" fillId="4" borderId="9" xfId="1" applyFont="1" applyFill="1" applyBorder="1" applyAlignment="1" applyProtection="1">
      <alignment horizontal="center" vertical="center" shrinkToFit="1"/>
      <protection hidden="1"/>
    </xf>
    <xf numFmtId="0" fontId="4" fillId="4" borderId="10" xfId="1" applyFont="1" applyFill="1" applyBorder="1" applyAlignment="1" applyProtection="1">
      <alignment horizontal="center" vertical="center" shrinkToFit="1"/>
      <protection hidden="1"/>
    </xf>
    <xf numFmtId="0" fontId="4" fillId="4" borderId="11" xfId="1" applyFont="1" applyFill="1" applyBorder="1" applyAlignment="1" applyProtection="1">
      <alignment horizontal="center" vertical="center" shrinkToFit="1"/>
      <protection hidden="1"/>
    </xf>
    <xf numFmtId="0" fontId="67" fillId="4" borderId="0" xfId="1" applyFont="1" applyFill="1" applyBorder="1" applyAlignment="1" applyProtection="1">
      <alignment horizontal="left" vertical="center" wrapText="1"/>
    </xf>
    <xf numFmtId="0" fontId="10" fillId="3" borderId="14" xfId="1" applyFont="1" applyFill="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3" fontId="12" fillId="3" borderId="14" xfId="1" applyNumberFormat="1" applyFont="1" applyFill="1" applyBorder="1" applyAlignment="1" applyProtection="1">
      <alignment horizontal="center" vertical="center" shrinkToFit="1"/>
      <protection locked="0"/>
    </xf>
    <xf numFmtId="0" fontId="12" fillId="3" borderId="14" xfId="1" applyNumberFormat="1" applyFont="1" applyFill="1" applyBorder="1" applyAlignment="1" applyProtection="1">
      <alignment horizontal="center" vertical="center" shrinkToFit="1"/>
      <protection locked="0"/>
    </xf>
    <xf numFmtId="49" fontId="12" fillId="3" borderId="14" xfId="1" quotePrefix="1" applyNumberFormat="1" applyFont="1" applyFill="1" applyBorder="1" applyAlignment="1" applyProtection="1">
      <alignment horizontal="center" vertical="center" shrinkToFit="1"/>
      <protection locked="0"/>
    </xf>
    <xf numFmtId="3" fontId="12" fillId="3" borderId="15" xfId="1" applyNumberFormat="1" applyFont="1" applyFill="1" applyBorder="1" applyAlignment="1" applyProtection="1">
      <alignment horizontal="center" vertical="center" shrinkToFit="1"/>
      <protection locked="0"/>
    </xf>
    <xf numFmtId="3" fontId="12" fillId="3" borderId="16" xfId="1" applyNumberFormat="1" applyFont="1" applyFill="1" applyBorder="1" applyAlignment="1" applyProtection="1">
      <alignment horizontal="center" vertical="center" shrinkToFit="1"/>
      <protection locked="0"/>
    </xf>
    <xf numFmtId="3" fontId="12" fillId="3" borderId="17" xfId="1" applyNumberFormat="1" applyFont="1" applyFill="1" applyBorder="1" applyAlignment="1" applyProtection="1">
      <alignment horizontal="center" vertical="center" shrinkToFit="1"/>
      <protection locked="0"/>
    </xf>
    <xf numFmtId="0" fontId="12" fillId="3" borderId="15" xfId="1" applyNumberFormat="1" applyFont="1" applyFill="1" applyBorder="1" applyAlignment="1" applyProtection="1">
      <alignment horizontal="center" vertical="center" shrinkToFit="1"/>
      <protection locked="0"/>
    </xf>
    <xf numFmtId="0" fontId="12" fillId="3" borderId="16" xfId="1" applyNumberFormat="1" applyFont="1" applyFill="1" applyBorder="1" applyAlignment="1" applyProtection="1">
      <alignment horizontal="center" vertical="center" shrinkToFit="1"/>
      <protection locked="0"/>
    </xf>
    <xf numFmtId="0" fontId="12" fillId="3" borderId="17" xfId="1" applyNumberFormat="1" applyFont="1" applyFill="1" applyBorder="1" applyAlignment="1" applyProtection="1">
      <alignment horizontal="center" vertical="center" shrinkToFit="1"/>
      <protection locked="0"/>
    </xf>
    <xf numFmtId="0" fontId="2" fillId="2" borderId="12" xfId="1" applyFont="1" applyFill="1" applyBorder="1" applyAlignment="1" applyProtection="1">
      <alignment horizontal="left" vertical="top" wrapText="1"/>
    </xf>
    <xf numFmtId="0" fontId="2" fillId="2" borderId="0" xfId="1" applyFont="1" applyFill="1" applyBorder="1" applyAlignment="1" applyProtection="1">
      <alignment horizontal="left" vertical="top" wrapText="1"/>
    </xf>
    <xf numFmtId="0" fontId="0" fillId="0" borderId="13" xfId="0" applyBorder="1" applyAlignment="1">
      <alignment horizontal="left" vertical="top" wrapText="1"/>
    </xf>
    <xf numFmtId="0" fontId="2" fillId="2" borderId="0" xfId="1" applyFont="1" applyFill="1" applyBorder="1" applyAlignment="1" applyProtection="1">
      <alignment horizontal="center" vertical="center" wrapText="1"/>
    </xf>
    <xf numFmtId="0" fontId="2" fillId="2" borderId="13" xfId="1" applyFont="1" applyFill="1" applyBorder="1" applyAlignment="1" applyProtection="1">
      <alignment horizontal="center" vertical="center" wrapText="1"/>
    </xf>
    <xf numFmtId="0" fontId="2" fillId="2" borderId="13" xfId="1" applyFont="1" applyFill="1" applyBorder="1" applyAlignment="1" applyProtection="1">
      <alignment horizontal="left" vertical="center" wrapText="1"/>
    </xf>
    <xf numFmtId="0" fontId="2" fillId="2" borderId="19" xfId="1" applyFont="1" applyFill="1" applyBorder="1" applyAlignment="1" applyProtection="1">
      <alignment horizontal="left" vertical="center" wrapText="1"/>
    </xf>
    <xf numFmtId="0" fontId="2" fillId="2" borderId="20" xfId="1" applyFont="1" applyFill="1" applyBorder="1" applyAlignment="1" applyProtection="1">
      <alignment horizontal="left" vertical="center" wrapText="1"/>
    </xf>
    <xf numFmtId="0" fontId="0" fillId="0" borderId="21" xfId="0" applyBorder="1" applyAlignment="1">
      <alignment horizontal="left" vertical="center" wrapText="1"/>
    </xf>
    <xf numFmtId="0" fontId="2" fillId="2" borderId="9" xfId="1" applyFont="1" applyFill="1" applyBorder="1" applyAlignment="1" applyProtection="1">
      <alignment horizontal="left" vertical="center" wrapText="1"/>
    </xf>
    <xf numFmtId="0" fontId="2" fillId="2" borderId="10" xfId="1" applyFont="1" applyFill="1" applyBorder="1" applyAlignment="1" applyProtection="1">
      <alignment horizontal="left" vertical="center" wrapText="1"/>
    </xf>
    <xf numFmtId="0" fontId="0" fillId="0" borderId="11" xfId="0" applyBorder="1" applyAlignment="1">
      <alignment horizontal="left" vertical="center" wrapText="1"/>
    </xf>
    <xf numFmtId="0" fontId="2" fillId="2" borderId="19" xfId="1" applyFont="1" applyFill="1" applyBorder="1" applyAlignment="1" applyProtection="1">
      <alignment horizontal="left" vertical="top" wrapText="1"/>
    </xf>
    <xf numFmtId="0" fontId="2" fillId="2" borderId="20" xfId="1" applyFont="1" applyFill="1" applyBorder="1" applyAlignment="1" applyProtection="1">
      <alignment horizontal="left" vertical="top" wrapText="1"/>
    </xf>
    <xf numFmtId="0" fontId="0" fillId="0" borderId="21" xfId="0" applyBorder="1" applyAlignment="1">
      <alignment horizontal="left" vertical="top" wrapText="1"/>
    </xf>
    <xf numFmtId="0" fontId="0" fillId="0" borderId="27" xfId="0" applyBorder="1" applyAlignment="1">
      <alignment horizontal="center" vertical="center"/>
    </xf>
    <xf numFmtId="0" fontId="0" fillId="0" borderId="28" xfId="0" applyBorder="1" applyAlignment="1">
      <alignment horizontal="center" vertical="center"/>
    </xf>
    <xf numFmtId="0" fontId="73" fillId="0" borderId="0" xfId="0" applyFont="1" applyBorder="1" applyAlignment="1">
      <alignment horizontal="justify" vertical="top" wrapText="1"/>
    </xf>
    <xf numFmtId="0" fontId="74" fillId="0" borderId="0" xfId="0" quotePrefix="1" applyFont="1" applyBorder="1" applyAlignment="1">
      <alignment horizontal="center" vertical="center"/>
    </xf>
    <xf numFmtId="0" fontId="74" fillId="0" borderId="0" xfId="0" applyFont="1" applyBorder="1" applyAlignment="1">
      <alignment horizontal="center" vertical="center"/>
    </xf>
    <xf numFmtId="49" fontId="74" fillId="0" borderId="0" xfId="0" quotePrefix="1" applyNumberFormat="1" applyFont="1" applyBorder="1" applyAlignment="1">
      <alignment horizontal="center" vertical="center"/>
    </xf>
    <xf numFmtId="0" fontId="78" fillId="0" borderId="0" xfId="0" applyFont="1" applyBorder="1" applyAlignment="1">
      <alignment horizontal="center" vertical="center"/>
    </xf>
    <xf numFmtId="0" fontId="73" fillId="0" borderId="0" xfId="0" applyFont="1" applyBorder="1" applyAlignment="1">
      <alignment horizontal="left" vertical="center"/>
    </xf>
    <xf numFmtId="49" fontId="74" fillId="0" borderId="0" xfId="0" applyNumberFormat="1" applyFont="1" applyBorder="1" applyAlignment="1">
      <alignment horizontal="center" vertical="center"/>
    </xf>
    <xf numFmtId="0" fontId="79" fillId="0" borderId="0" xfId="0" applyFont="1" applyBorder="1" applyAlignment="1">
      <alignment horizontal="left"/>
    </xf>
    <xf numFmtId="0" fontId="82" fillId="0" borderId="0" xfId="0" applyFont="1" applyBorder="1" applyAlignment="1">
      <alignment horizontal="left"/>
    </xf>
    <xf numFmtId="0" fontId="73" fillId="0" borderId="0" xfId="0" applyFont="1" applyBorder="1" applyAlignment="1">
      <alignment horizontal="justify" vertical="justify" wrapText="1"/>
    </xf>
    <xf numFmtId="0" fontId="73" fillId="0" borderId="0" xfId="0" applyFont="1" applyAlignment="1">
      <alignment horizontal="justify" vertical="justify" wrapText="1"/>
    </xf>
    <xf numFmtId="0" fontId="73" fillId="0" borderId="0" xfId="0" applyFont="1" applyBorder="1" applyAlignment="1">
      <alignment horizontal="left" vertical="top" wrapText="1"/>
    </xf>
    <xf numFmtId="0" fontId="75" fillId="0" borderId="0" xfId="0" applyFont="1" applyBorder="1" applyAlignment="1">
      <alignment horizontal="left" vertical="top" wrapText="1"/>
    </xf>
    <xf numFmtId="0" fontId="0" fillId="0" borderId="0" xfId="0" applyAlignment="1">
      <alignment horizontal="justify" vertical="justify" wrapText="1"/>
    </xf>
    <xf numFmtId="0" fontId="11" fillId="0" borderId="0" xfId="0" applyFont="1" applyAlignment="1">
      <alignment horizontal="left" vertical="center"/>
    </xf>
    <xf numFmtId="0" fontId="11" fillId="0" borderId="0" xfId="0" applyFont="1" applyBorder="1" applyAlignment="1">
      <alignment horizontal="left" vertical="center" wrapTex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35" xfId="0" applyFont="1" applyBorder="1" applyAlignment="1">
      <alignment horizontal="center"/>
    </xf>
    <xf numFmtId="0" fontId="11" fillId="0" borderId="0" xfId="0" applyFont="1" applyBorder="1" applyAlignment="1">
      <alignment horizontal="center"/>
    </xf>
    <xf numFmtId="0" fontId="11" fillId="0" borderId="26" xfId="0" applyFont="1" applyBorder="1" applyAlignment="1">
      <alignment horizontal="center"/>
    </xf>
    <xf numFmtId="0" fontId="17" fillId="0" borderId="35" xfId="0" applyFont="1" applyBorder="1" applyAlignment="1">
      <alignment horizontal="center" shrinkToFit="1"/>
    </xf>
    <xf numFmtId="0" fontId="17" fillId="0" borderId="0" xfId="0" applyFont="1" applyBorder="1" applyAlignment="1">
      <alignment horizontal="center" shrinkToFit="1"/>
    </xf>
    <xf numFmtId="0" fontId="17" fillId="0" borderId="26" xfId="0" applyFont="1" applyBorder="1" applyAlignment="1">
      <alignment horizontal="center" shrinkToFit="1"/>
    </xf>
    <xf numFmtId="0" fontId="11" fillId="0" borderId="22" xfId="0" applyFont="1" applyBorder="1" applyAlignment="1">
      <alignment horizontal="center"/>
    </xf>
    <xf numFmtId="0" fontId="11" fillId="0" borderId="43" xfId="0" applyFont="1" applyBorder="1" applyAlignment="1">
      <alignment horizontal="center"/>
    </xf>
    <xf numFmtId="0" fontId="11" fillId="0" borderId="23" xfId="0" applyFont="1" applyBorder="1" applyAlignment="1">
      <alignment horizontal="center"/>
    </xf>
    <xf numFmtId="0" fontId="17" fillId="0" borderId="35" xfId="0" applyFont="1" applyBorder="1" applyAlignment="1">
      <alignment horizontal="center" vertical="justify" wrapText="1"/>
    </xf>
    <xf numFmtId="0" fontId="17" fillId="0" borderId="0" xfId="0" applyFont="1" applyBorder="1" applyAlignment="1">
      <alignment horizontal="center" vertical="justify" wrapText="1"/>
    </xf>
    <xf numFmtId="0" fontId="17" fillId="0" borderId="26" xfId="0" applyFont="1" applyBorder="1" applyAlignment="1">
      <alignment horizontal="center" vertical="justify" wrapText="1"/>
    </xf>
    <xf numFmtId="0" fontId="0" fillId="0" borderId="35" xfId="0" applyBorder="1" applyAlignment="1">
      <alignment horizontal="center" vertical="justify" wrapText="1"/>
    </xf>
    <xf numFmtId="0" fontId="0" fillId="0" borderId="0" xfId="0" applyAlignment="1">
      <alignment horizontal="center" vertical="justify" wrapText="1"/>
    </xf>
    <xf numFmtId="0" fontId="0" fillId="0" borderId="26" xfId="0" applyBorder="1" applyAlignment="1">
      <alignment horizontal="center" vertical="justify" wrapText="1"/>
    </xf>
    <xf numFmtId="0" fontId="11" fillId="0" borderId="0" xfId="0" applyFont="1" applyBorder="1" applyAlignment="1">
      <alignment horizontal="left" vertical="justify" wrapText="1"/>
    </xf>
    <xf numFmtId="0" fontId="11" fillId="0" borderId="0" xfId="0" applyFont="1" applyAlignment="1">
      <alignment horizontal="left" vertical="justify" wrapText="1"/>
    </xf>
    <xf numFmtId="0" fontId="11" fillId="0" borderId="26" xfId="0" applyFont="1" applyBorder="1" applyAlignment="1">
      <alignment horizontal="left" vertical="justify" wrapText="1"/>
    </xf>
    <xf numFmtId="0" fontId="11" fillId="0" borderId="0" xfId="0" applyFont="1" applyAlignment="1">
      <alignment horizontal="center" vertical="center" wrapText="1"/>
    </xf>
    <xf numFmtId="0" fontId="17" fillId="0" borderId="0" xfId="0" applyFont="1" applyBorder="1" applyAlignment="1">
      <alignment horizontal="center" vertical="center" wrapText="1"/>
    </xf>
    <xf numFmtId="0" fontId="0" fillId="0" borderId="0" xfId="0" applyAlignment="1">
      <alignment vertical="center" wrapText="1"/>
    </xf>
    <xf numFmtId="0" fontId="17" fillId="0" borderId="35" xfId="0" applyFont="1" applyBorder="1" applyAlignment="1">
      <alignment horizontal="center"/>
    </xf>
    <xf numFmtId="0" fontId="17" fillId="0" borderId="0" xfId="0" applyFont="1" applyBorder="1" applyAlignment="1">
      <alignment horizontal="center"/>
    </xf>
    <xf numFmtId="0" fontId="17" fillId="0" borderId="26" xfId="0" applyFont="1" applyBorder="1" applyAlignment="1">
      <alignment horizontal="center"/>
    </xf>
    <xf numFmtId="0" fontId="37" fillId="0" borderId="35" xfId="0" applyFont="1" applyBorder="1" applyAlignment="1">
      <alignment horizontal="center"/>
    </xf>
    <xf numFmtId="0" fontId="37" fillId="0" borderId="0" xfId="0" applyFont="1" applyBorder="1" applyAlignment="1">
      <alignment horizontal="center"/>
    </xf>
    <xf numFmtId="0" fontId="37" fillId="0" borderId="26" xfId="0" applyFont="1" applyBorder="1" applyAlignment="1">
      <alignment horizontal="center"/>
    </xf>
    <xf numFmtId="49" fontId="37" fillId="0" borderId="35" xfId="0" applyNumberFormat="1" applyFont="1" applyBorder="1" applyAlignment="1">
      <alignment horizontal="center"/>
    </xf>
    <xf numFmtId="0" fontId="3" fillId="0" borderId="35" xfId="0" applyFont="1" applyBorder="1" applyAlignment="1">
      <alignment horizontal="center" vertical="center"/>
    </xf>
    <xf numFmtId="0" fontId="3" fillId="0" borderId="0" xfId="0" applyFont="1" applyBorder="1" applyAlignment="1">
      <alignment horizontal="center" vertical="center"/>
    </xf>
    <xf numFmtId="0" fontId="3" fillId="0" borderId="26" xfId="0" applyFont="1" applyBorder="1" applyAlignment="1">
      <alignment horizontal="center" vertical="center"/>
    </xf>
    <xf numFmtId="0" fontId="2" fillId="0" borderId="0" xfId="0" applyFont="1" applyBorder="1" applyAlignment="1">
      <alignment horizontal="left" vertical="distributed" wrapText="1"/>
    </xf>
    <xf numFmtId="0" fontId="3" fillId="0" borderId="0" xfId="0" applyFont="1" applyAlignment="1">
      <alignment horizontal="center" vertical="center"/>
    </xf>
    <xf numFmtId="0" fontId="0" fillId="0" borderId="15" xfId="0" applyBorder="1" applyAlignment="1" applyProtection="1">
      <alignment horizontal="center"/>
      <protection hidden="1"/>
    </xf>
    <xf numFmtId="0" fontId="0" fillId="0" borderId="17" xfId="0" applyBorder="1" applyAlignment="1" applyProtection="1">
      <alignment horizontal="center"/>
      <protection hidden="1"/>
    </xf>
    <xf numFmtId="0" fontId="41" fillId="6" borderId="0" xfId="3" applyFont="1" applyFill="1" applyAlignment="1" applyProtection="1">
      <alignment horizontal="left"/>
      <protection hidden="1"/>
    </xf>
    <xf numFmtId="0" fontId="42" fillId="2" borderId="15" xfId="3" applyFont="1" applyFill="1" applyBorder="1" applyAlignment="1" applyProtection="1">
      <alignment horizontal="left"/>
      <protection hidden="1"/>
    </xf>
    <xf numFmtId="0" fontId="42" fillId="2" borderId="16" xfId="3" applyFont="1" applyFill="1" applyBorder="1" applyAlignment="1" applyProtection="1">
      <alignment horizontal="left"/>
      <protection hidden="1"/>
    </xf>
    <xf numFmtId="0" fontId="42" fillId="2" borderId="17" xfId="3" applyFont="1" applyFill="1" applyBorder="1" applyAlignment="1" applyProtection="1">
      <alignment horizontal="left"/>
      <protection hidden="1"/>
    </xf>
    <xf numFmtId="0" fontId="34" fillId="3" borderId="14" xfId="3" applyFont="1" applyFill="1" applyBorder="1" applyAlignment="1" applyProtection="1">
      <alignment horizontal="left"/>
      <protection hidden="1"/>
    </xf>
    <xf numFmtId="0" fontId="34" fillId="0" borderId="15" xfId="3" applyFont="1" applyBorder="1" applyAlignment="1" applyProtection="1">
      <alignment horizontal="left"/>
      <protection hidden="1"/>
    </xf>
    <xf numFmtId="0" fontId="34" fillId="0" borderId="16" xfId="3" applyFont="1" applyBorder="1" applyAlignment="1" applyProtection="1">
      <alignment horizontal="left"/>
      <protection hidden="1"/>
    </xf>
    <xf numFmtId="0" fontId="34" fillId="0" borderId="17" xfId="3" applyFont="1" applyBorder="1" applyAlignment="1" applyProtection="1">
      <alignment horizontal="left"/>
      <protection hidden="1"/>
    </xf>
    <xf numFmtId="0" fontId="41" fillId="6" borderId="0" xfId="3" applyFont="1" applyFill="1" applyAlignment="1" applyProtection="1">
      <alignment horizontal="center"/>
      <protection hidden="1"/>
    </xf>
    <xf numFmtId="0" fontId="38" fillId="2" borderId="15" xfId="3" applyFont="1" applyFill="1" applyBorder="1" applyAlignment="1" applyProtection="1">
      <alignment horizontal="left"/>
      <protection hidden="1"/>
    </xf>
    <xf numFmtId="0" fontId="38" fillId="2" borderId="16" xfId="3" applyFont="1" applyFill="1" applyBorder="1" applyAlignment="1" applyProtection="1">
      <alignment horizontal="left"/>
      <protection hidden="1"/>
    </xf>
    <xf numFmtId="0" fontId="38" fillId="2" borderId="17" xfId="3" applyFont="1" applyFill="1" applyBorder="1" applyAlignment="1" applyProtection="1">
      <alignment horizontal="left"/>
      <protection hidden="1"/>
    </xf>
    <xf numFmtId="0" fontId="1" fillId="0" borderId="15" xfId="3" applyFont="1" applyBorder="1" applyAlignment="1" applyProtection="1">
      <alignment horizontal="left"/>
      <protection hidden="1"/>
    </xf>
    <xf numFmtId="0" fontId="1" fillId="0" borderId="16" xfId="3" applyFont="1" applyBorder="1" applyAlignment="1" applyProtection="1">
      <alignment horizontal="left"/>
      <protection hidden="1"/>
    </xf>
    <xf numFmtId="0" fontId="1" fillId="0" borderId="17" xfId="3" applyFont="1" applyBorder="1" applyAlignment="1" applyProtection="1">
      <alignment horizontal="left"/>
      <protection hidden="1"/>
    </xf>
    <xf numFmtId="0" fontId="34" fillId="3" borderId="15" xfId="3" applyFont="1" applyFill="1" applyBorder="1" applyAlignment="1" applyProtection="1">
      <alignment horizontal="left"/>
      <protection hidden="1"/>
    </xf>
    <xf numFmtId="0" fontId="34" fillId="3" borderId="16" xfId="3" applyFont="1" applyFill="1" applyBorder="1" applyAlignment="1" applyProtection="1">
      <alignment horizontal="left"/>
      <protection hidden="1"/>
    </xf>
    <xf numFmtId="0" fontId="34" fillId="3" borderId="17" xfId="3" applyFont="1" applyFill="1" applyBorder="1" applyAlignment="1" applyProtection="1">
      <alignment horizontal="left"/>
      <protection hidden="1"/>
    </xf>
    <xf numFmtId="0" fontId="1" fillId="3" borderId="33" xfId="3" applyFill="1" applyBorder="1" applyAlignment="1" applyProtection="1">
      <alignment horizontal="justify" vertical="top" wrapText="1"/>
      <protection hidden="1"/>
    </xf>
    <xf numFmtId="0" fontId="0" fillId="0" borderId="25" xfId="0" applyBorder="1" applyAlignment="1" applyProtection="1">
      <alignment horizontal="justify" vertical="top" wrapText="1"/>
      <protection hidden="1"/>
    </xf>
    <xf numFmtId="0" fontId="0" fillId="0" borderId="34" xfId="0" applyBorder="1" applyAlignment="1" applyProtection="1">
      <alignment horizontal="justify" vertical="top" wrapText="1"/>
      <protection hidden="1"/>
    </xf>
    <xf numFmtId="0" fontId="0" fillId="0" borderId="35" xfId="0" applyBorder="1" applyAlignment="1" applyProtection="1">
      <alignment horizontal="justify" vertical="top" wrapText="1"/>
      <protection hidden="1"/>
    </xf>
    <xf numFmtId="0" fontId="0" fillId="0" borderId="0" xfId="0" applyAlignment="1" applyProtection="1">
      <alignment horizontal="justify" vertical="top" wrapText="1"/>
      <protection hidden="1"/>
    </xf>
    <xf numFmtId="0" fontId="0" fillId="0" borderId="26" xfId="0" applyBorder="1" applyAlignment="1" applyProtection="1">
      <alignment horizontal="justify" vertical="top" wrapText="1"/>
      <protection hidden="1"/>
    </xf>
    <xf numFmtId="0" fontId="0" fillId="0" borderId="36" xfId="0" applyBorder="1" applyAlignment="1" applyProtection="1">
      <alignment horizontal="justify" vertical="top" wrapText="1"/>
      <protection hidden="1"/>
    </xf>
    <xf numFmtId="0" fontId="0" fillId="0" borderId="18" xfId="0" applyBorder="1" applyAlignment="1" applyProtection="1">
      <alignment horizontal="justify" vertical="top" wrapText="1"/>
      <protection hidden="1"/>
    </xf>
    <xf numFmtId="0" fontId="0" fillId="0" borderId="37" xfId="0" applyBorder="1" applyAlignment="1" applyProtection="1">
      <alignment horizontal="justify" vertical="top" wrapText="1"/>
      <protection hidden="1"/>
    </xf>
    <xf numFmtId="1" fontId="1" fillId="0" borderId="15" xfId="3" applyNumberFormat="1" applyFont="1" applyBorder="1" applyAlignment="1" applyProtection="1">
      <alignment horizontal="left"/>
      <protection hidden="1"/>
    </xf>
    <xf numFmtId="1" fontId="1" fillId="0" borderId="16" xfId="3" applyNumberFormat="1" applyFont="1" applyBorder="1" applyAlignment="1" applyProtection="1">
      <alignment horizontal="left"/>
      <protection hidden="1"/>
    </xf>
    <xf numFmtId="1" fontId="1" fillId="0" borderId="17" xfId="3" applyNumberFormat="1" applyFont="1" applyBorder="1" applyAlignment="1" applyProtection="1">
      <alignment horizontal="left"/>
      <protection hidden="1"/>
    </xf>
    <xf numFmtId="0" fontId="41" fillId="6" borderId="18" xfId="3" applyFont="1" applyFill="1" applyBorder="1" applyAlignment="1" applyProtection="1">
      <alignment horizontal="center"/>
      <protection hidden="1"/>
    </xf>
    <xf numFmtId="0" fontId="46" fillId="0" borderId="0" xfId="3" applyFont="1" applyBorder="1" applyAlignment="1" applyProtection="1">
      <alignment horizontal="center"/>
      <protection hidden="1"/>
    </xf>
    <xf numFmtId="0" fontId="46" fillId="0" borderId="0" xfId="3" applyFont="1" applyBorder="1" applyAlignment="1" applyProtection="1">
      <alignment horizontal="right"/>
      <protection hidden="1"/>
    </xf>
    <xf numFmtId="0" fontId="38" fillId="2" borderId="15" xfId="3" applyFont="1" applyFill="1" applyBorder="1" applyAlignment="1" applyProtection="1">
      <alignment horizontal="right"/>
      <protection hidden="1"/>
    </xf>
    <xf numFmtId="0" fontId="38" fillId="2" borderId="16" xfId="3" applyFont="1" applyFill="1" applyBorder="1" applyAlignment="1" applyProtection="1">
      <alignment horizontal="right"/>
      <protection hidden="1"/>
    </xf>
    <xf numFmtId="0" fontId="38" fillId="2" borderId="17" xfId="3" applyFont="1" applyFill="1" applyBorder="1" applyAlignment="1" applyProtection="1">
      <alignment horizontal="right"/>
      <protection hidden="1"/>
    </xf>
    <xf numFmtId="0" fontId="38" fillId="2" borderId="15" xfId="3" applyFont="1" applyFill="1" applyBorder="1" applyAlignment="1" applyProtection="1">
      <alignment horizontal="center"/>
      <protection hidden="1"/>
    </xf>
    <xf numFmtId="0" fontId="38" fillId="2" borderId="16" xfId="3" applyFont="1" applyFill="1" applyBorder="1" applyAlignment="1" applyProtection="1">
      <alignment horizontal="center"/>
      <protection hidden="1"/>
    </xf>
    <xf numFmtId="0" fontId="38" fillId="2" borderId="17" xfId="3" applyFont="1" applyFill="1" applyBorder="1" applyAlignment="1" applyProtection="1">
      <alignment horizontal="center"/>
      <protection hidden="1"/>
    </xf>
    <xf numFmtId="0" fontId="46" fillId="0" borderId="38" xfId="3" applyFont="1" applyBorder="1" applyAlignment="1" applyProtection="1">
      <alignment horizontal="right"/>
      <protection hidden="1"/>
    </xf>
    <xf numFmtId="0" fontId="46" fillId="0" borderId="39" xfId="3" applyFont="1" applyBorder="1" applyAlignment="1" applyProtection="1">
      <alignment horizontal="right"/>
      <protection hidden="1"/>
    </xf>
    <xf numFmtId="0" fontId="46" fillId="0" borderId="40" xfId="3" applyFont="1" applyBorder="1" applyAlignment="1" applyProtection="1">
      <alignment horizontal="right"/>
      <protection hidden="1"/>
    </xf>
    <xf numFmtId="49" fontId="46" fillId="0" borderId="0" xfId="3" applyNumberFormat="1" applyFont="1" applyBorder="1" applyAlignment="1" applyProtection="1">
      <alignment horizontal="left"/>
      <protection hidden="1"/>
    </xf>
    <xf numFmtId="0" fontId="41" fillId="6" borderId="15" xfId="3" applyFont="1" applyFill="1" applyBorder="1" applyAlignment="1" applyProtection="1">
      <alignment horizontal="center"/>
      <protection hidden="1"/>
    </xf>
    <xf numFmtId="0" fontId="41" fillId="6" borderId="16" xfId="3" applyFont="1" applyFill="1" applyBorder="1" applyAlignment="1" applyProtection="1">
      <alignment horizontal="center"/>
      <protection hidden="1"/>
    </xf>
    <xf numFmtId="0" fontId="1" fillId="7" borderId="15" xfId="3" applyFont="1" applyFill="1" applyBorder="1" applyAlignment="1" applyProtection="1">
      <alignment horizontal="center" vertical="center"/>
      <protection hidden="1"/>
    </xf>
    <xf numFmtId="0" fontId="1" fillId="7" borderId="16" xfId="3" applyFont="1" applyFill="1" applyBorder="1" applyAlignment="1" applyProtection="1">
      <alignment horizontal="center" vertical="center"/>
      <protection hidden="1"/>
    </xf>
    <xf numFmtId="0" fontId="1" fillId="7" borderId="17" xfId="3" applyFont="1" applyFill="1" applyBorder="1" applyAlignment="1" applyProtection="1">
      <alignment horizontal="center" vertical="center"/>
      <protection hidden="1"/>
    </xf>
    <xf numFmtId="3" fontId="42" fillId="0" borderId="15" xfId="3" applyNumberFormat="1" applyFont="1" applyBorder="1" applyAlignment="1" applyProtection="1">
      <alignment horizontal="left"/>
      <protection hidden="1"/>
    </xf>
    <xf numFmtId="0" fontId="42" fillId="0" borderId="16" xfId="3" applyFont="1" applyBorder="1" applyAlignment="1" applyProtection="1">
      <alignment horizontal="left"/>
      <protection hidden="1"/>
    </xf>
    <xf numFmtId="0" fontId="42" fillId="0" borderId="17" xfId="3" applyFont="1" applyBorder="1" applyAlignment="1" applyProtection="1">
      <alignment horizontal="left"/>
      <protection hidden="1"/>
    </xf>
    <xf numFmtId="0" fontId="42" fillId="0" borderId="15" xfId="3" applyFont="1" applyBorder="1" applyAlignment="1" applyProtection="1">
      <alignment horizontal="left"/>
      <protection hidden="1"/>
    </xf>
    <xf numFmtId="0" fontId="42" fillId="2" borderId="15" xfId="3" applyFont="1" applyFill="1" applyBorder="1" applyAlignment="1" applyProtection="1">
      <alignment horizontal="left" vertical="top"/>
      <protection hidden="1"/>
    </xf>
    <xf numFmtId="0" fontId="42" fillId="2" borderId="16" xfId="3" applyFont="1" applyFill="1" applyBorder="1" applyAlignment="1" applyProtection="1">
      <alignment horizontal="left" vertical="top"/>
      <protection hidden="1"/>
    </xf>
    <xf numFmtId="0" fontId="42" fillId="2" borderId="17" xfId="3" applyFont="1" applyFill="1" applyBorder="1" applyAlignment="1" applyProtection="1">
      <alignment horizontal="left" vertical="top"/>
      <protection hidden="1"/>
    </xf>
    <xf numFmtId="0" fontId="42" fillId="2" borderId="15" xfId="3" applyFont="1" applyFill="1" applyBorder="1" applyAlignment="1" applyProtection="1">
      <alignment horizontal="left" vertical="top" wrapText="1"/>
      <protection hidden="1"/>
    </xf>
    <xf numFmtId="0" fontId="42" fillId="2" borderId="16" xfId="3" applyFont="1" applyFill="1" applyBorder="1" applyAlignment="1" applyProtection="1">
      <alignment horizontal="left" vertical="top" wrapText="1"/>
      <protection hidden="1"/>
    </xf>
    <xf numFmtId="0" fontId="42" fillId="2" borderId="17" xfId="3" applyFont="1" applyFill="1" applyBorder="1" applyAlignment="1" applyProtection="1">
      <alignment horizontal="left" vertical="top" wrapText="1"/>
      <protection hidden="1"/>
    </xf>
    <xf numFmtId="0" fontId="42" fillId="0" borderId="38" xfId="3" applyFont="1" applyFill="1" applyBorder="1" applyAlignment="1" applyProtection="1">
      <alignment horizontal="center" vertical="center"/>
      <protection hidden="1"/>
    </xf>
    <xf numFmtId="0" fontId="42" fillId="0" borderId="39" xfId="3" applyFont="1" applyFill="1" applyBorder="1" applyAlignment="1" applyProtection="1">
      <alignment horizontal="center" vertical="center"/>
      <protection hidden="1"/>
    </xf>
    <xf numFmtId="0" fontId="42" fillId="0" borderId="40" xfId="3" applyFont="1" applyFill="1" applyBorder="1" applyAlignment="1" applyProtection="1">
      <alignment horizontal="center" vertical="center"/>
      <protection hidden="1"/>
    </xf>
    <xf numFmtId="0" fontId="42" fillId="0" borderId="38" xfId="3" applyFont="1" applyFill="1" applyBorder="1" applyAlignment="1" applyProtection="1">
      <alignment horizontal="center" vertical="center" wrapText="1"/>
      <protection hidden="1"/>
    </xf>
    <xf numFmtId="0" fontId="42" fillId="0" borderId="39" xfId="3" applyFont="1" applyFill="1" applyBorder="1" applyAlignment="1" applyProtection="1">
      <alignment horizontal="center" vertical="center" wrapText="1"/>
      <protection hidden="1"/>
    </xf>
    <xf numFmtId="0" fontId="42" fillId="0" borderId="40" xfId="3" applyFont="1" applyFill="1" applyBorder="1" applyAlignment="1" applyProtection="1">
      <alignment horizontal="center" vertical="center" wrapText="1"/>
      <protection hidden="1"/>
    </xf>
    <xf numFmtId="1" fontId="42" fillId="0" borderId="38" xfId="3" applyNumberFormat="1" applyFont="1" applyFill="1" applyBorder="1" applyAlignment="1" applyProtection="1">
      <alignment horizontal="center" vertical="center"/>
      <protection hidden="1"/>
    </xf>
    <xf numFmtId="1" fontId="42" fillId="0" borderId="38" xfId="3" applyNumberFormat="1" applyFont="1" applyFill="1" applyBorder="1" applyAlignment="1" applyProtection="1">
      <alignment horizontal="center" vertical="center" wrapText="1"/>
      <protection hidden="1"/>
    </xf>
    <xf numFmtId="0" fontId="1" fillId="7" borderId="38" xfId="3" applyFont="1" applyFill="1" applyBorder="1" applyAlignment="1" applyProtection="1">
      <alignment horizontal="justify" vertical="top" wrapText="1"/>
      <protection hidden="1"/>
    </xf>
    <xf numFmtId="0" fontId="0" fillId="0" borderId="39" xfId="0" applyBorder="1" applyAlignment="1" applyProtection="1">
      <alignment horizontal="justify" vertical="top" wrapText="1"/>
      <protection hidden="1"/>
    </xf>
    <xf numFmtId="0" fontId="0" fillId="0" borderId="40" xfId="0" applyBorder="1" applyAlignment="1" applyProtection="1">
      <alignment horizontal="justify" vertical="top" wrapText="1"/>
      <protection hidden="1"/>
    </xf>
    <xf numFmtId="0" fontId="1" fillId="0" borderId="15" xfId="3" applyBorder="1" applyAlignment="1" applyProtection="1">
      <alignment horizontal="center"/>
      <protection hidden="1"/>
    </xf>
    <xf numFmtId="0" fontId="1" fillId="0" borderId="16" xfId="3" applyBorder="1" applyAlignment="1" applyProtection="1">
      <alignment horizontal="center"/>
      <protection hidden="1"/>
    </xf>
    <xf numFmtId="0" fontId="1" fillId="0" borderId="17" xfId="3" applyBorder="1" applyAlignment="1" applyProtection="1">
      <alignment horizontal="center"/>
      <protection hidden="1"/>
    </xf>
    <xf numFmtId="0" fontId="34" fillId="0" borderId="0" xfId="3" applyFont="1" applyAlignment="1" applyProtection="1">
      <alignment horizontal="center"/>
      <protection hidden="1"/>
    </xf>
    <xf numFmtId="1" fontId="1" fillId="0" borderId="15" xfId="3" applyNumberFormat="1" applyBorder="1" applyAlignment="1" applyProtection="1">
      <alignment horizontal="center" vertical="center"/>
      <protection hidden="1"/>
    </xf>
    <xf numFmtId="1" fontId="1" fillId="0" borderId="16" xfId="3" applyNumberFormat="1" applyBorder="1" applyAlignment="1" applyProtection="1">
      <alignment horizontal="center" vertical="center"/>
      <protection hidden="1"/>
    </xf>
    <xf numFmtId="1" fontId="1" fillId="0" borderId="17" xfId="3" applyNumberFormat="1" applyBorder="1" applyAlignment="1" applyProtection="1">
      <alignment horizontal="center" vertical="center"/>
      <protection hidden="1"/>
    </xf>
    <xf numFmtId="49" fontId="66" fillId="3" borderId="33" xfId="3" applyNumberFormat="1" applyFont="1" applyFill="1" applyBorder="1" applyAlignment="1" applyProtection="1">
      <alignment horizontal="center"/>
      <protection hidden="1"/>
    </xf>
    <xf numFmtId="49" fontId="66" fillId="3" borderId="25" xfId="3" applyNumberFormat="1" applyFont="1" applyFill="1" applyBorder="1" applyAlignment="1" applyProtection="1">
      <alignment horizontal="center"/>
      <protection hidden="1"/>
    </xf>
    <xf numFmtId="49" fontId="66" fillId="3" borderId="34" xfId="3" applyNumberFormat="1" applyFont="1" applyFill="1" applyBorder="1" applyAlignment="1" applyProtection="1">
      <alignment horizontal="center"/>
      <protection hidden="1"/>
    </xf>
    <xf numFmtId="49" fontId="66" fillId="3" borderId="35" xfId="3" applyNumberFormat="1" applyFont="1" applyFill="1" applyBorder="1" applyAlignment="1" applyProtection="1">
      <alignment horizontal="center"/>
      <protection hidden="1"/>
    </xf>
    <xf numFmtId="49" fontId="66" fillId="3" borderId="0" xfId="3" applyNumberFormat="1" applyFont="1" applyFill="1" applyBorder="1" applyAlignment="1" applyProtection="1">
      <alignment horizontal="center"/>
      <protection hidden="1"/>
    </xf>
    <xf numFmtId="49" fontId="66" fillId="3" borderId="26" xfId="3" applyNumberFormat="1" applyFont="1" applyFill="1" applyBorder="1" applyAlignment="1" applyProtection="1">
      <alignment horizontal="center"/>
      <protection hidden="1"/>
    </xf>
    <xf numFmtId="49" fontId="66" fillId="3" borderId="36" xfId="3" applyNumberFormat="1" applyFont="1" applyFill="1" applyBorder="1" applyAlignment="1" applyProtection="1">
      <alignment horizontal="center"/>
      <protection hidden="1"/>
    </xf>
    <xf numFmtId="49" fontId="66" fillId="3" borderId="18" xfId="3" applyNumberFormat="1" applyFont="1" applyFill="1" applyBorder="1" applyAlignment="1" applyProtection="1">
      <alignment horizontal="center"/>
      <protection hidden="1"/>
    </xf>
    <xf numFmtId="49" fontId="66" fillId="3" borderId="37" xfId="3" applyNumberFormat="1" applyFont="1" applyFill="1" applyBorder="1" applyAlignment="1" applyProtection="1">
      <alignment horizontal="center"/>
      <protection hidden="1"/>
    </xf>
    <xf numFmtId="14" fontId="1" fillId="0" borderId="42" xfId="3" applyNumberFormat="1" applyFont="1" applyBorder="1" applyAlignment="1" applyProtection="1">
      <alignment horizontal="center"/>
      <protection hidden="1"/>
    </xf>
    <xf numFmtId="0" fontId="1" fillId="0" borderId="17" xfId="3" applyFont="1" applyBorder="1" applyAlignment="1" applyProtection="1">
      <alignment horizontal="center"/>
      <protection hidden="1"/>
    </xf>
    <xf numFmtId="0" fontId="1" fillId="7" borderId="15" xfId="3" applyFont="1" applyFill="1" applyBorder="1" applyAlignment="1" applyProtection="1">
      <alignment horizontal="left" vertical="center"/>
      <protection hidden="1"/>
    </xf>
    <xf numFmtId="0" fontId="1" fillId="7" borderId="16" xfId="3" applyFont="1" applyFill="1" applyBorder="1" applyAlignment="1" applyProtection="1">
      <alignment horizontal="left" vertical="center"/>
      <protection hidden="1"/>
    </xf>
    <xf numFmtId="0" fontId="1" fillId="7" borderId="17" xfId="3" applyFont="1" applyFill="1" applyBorder="1" applyAlignment="1" applyProtection="1">
      <alignment horizontal="left" vertical="center"/>
      <protection hidden="1"/>
    </xf>
    <xf numFmtId="0" fontId="1" fillId="7" borderId="33" xfId="3" applyFont="1" applyFill="1" applyBorder="1" applyAlignment="1" applyProtection="1">
      <alignment horizontal="justify" vertical="center" wrapText="1"/>
      <protection hidden="1"/>
    </xf>
    <xf numFmtId="0" fontId="0" fillId="0" borderId="25" xfId="0" applyBorder="1" applyAlignment="1" applyProtection="1">
      <alignment horizontal="justify" vertical="center" wrapText="1"/>
      <protection hidden="1"/>
    </xf>
    <xf numFmtId="0" fontId="0" fillId="0" borderId="34" xfId="0" applyBorder="1" applyAlignment="1" applyProtection="1">
      <alignment horizontal="justify" vertical="center" wrapText="1"/>
      <protection hidden="1"/>
    </xf>
    <xf numFmtId="0" fontId="0" fillId="0" borderId="35" xfId="0" applyBorder="1" applyAlignment="1" applyProtection="1">
      <alignment horizontal="justify" vertical="center" wrapText="1"/>
      <protection hidden="1"/>
    </xf>
    <xf numFmtId="0" fontId="0" fillId="0" borderId="0" xfId="0" applyAlignment="1" applyProtection="1">
      <alignment horizontal="justify" vertical="center" wrapText="1"/>
      <protection hidden="1"/>
    </xf>
    <xf numFmtId="0" fontId="0" fillId="0" borderId="26" xfId="0" applyBorder="1" applyAlignment="1" applyProtection="1">
      <alignment horizontal="justify" vertical="center" wrapText="1"/>
      <protection hidden="1"/>
    </xf>
    <xf numFmtId="0" fontId="0" fillId="0" borderId="36" xfId="0" applyBorder="1" applyAlignment="1" applyProtection="1">
      <alignment horizontal="justify" vertical="center" wrapText="1"/>
      <protection hidden="1"/>
    </xf>
    <xf numFmtId="0" fontId="0" fillId="0" borderId="18" xfId="0" applyBorder="1" applyAlignment="1" applyProtection="1">
      <alignment horizontal="justify" vertical="center" wrapText="1"/>
      <protection hidden="1"/>
    </xf>
    <xf numFmtId="0" fontId="0" fillId="0" borderId="37" xfId="0" applyBorder="1" applyAlignment="1" applyProtection="1">
      <alignment horizontal="justify" vertical="center" wrapText="1"/>
      <protection hidden="1"/>
    </xf>
    <xf numFmtId="0" fontId="1" fillId="7" borderId="33" xfId="3" applyFont="1" applyFill="1" applyBorder="1" applyAlignment="1" applyProtection="1">
      <alignment horizontal="center" vertical="justify" wrapText="1"/>
      <protection hidden="1"/>
    </xf>
    <xf numFmtId="0" fontId="0" fillId="0" borderId="25" xfId="0" applyBorder="1" applyAlignment="1" applyProtection="1">
      <alignment horizontal="center" vertical="justify" wrapText="1"/>
      <protection hidden="1"/>
    </xf>
    <xf numFmtId="0" fontId="0" fillId="0" borderId="34" xfId="0" applyBorder="1" applyAlignment="1" applyProtection="1">
      <alignment horizontal="center" vertical="justify" wrapText="1"/>
      <protection hidden="1"/>
    </xf>
    <xf numFmtId="0" fontId="0" fillId="0" borderId="35" xfId="0" applyBorder="1" applyAlignment="1" applyProtection="1">
      <alignment horizontal="center" vertical="justify" wrapText="1"/>
      <protection hidden="1"/>
    </xf>
    <xf numFmtId="0" fontId="0" fillId="0" borderId="0" xfId="0" applyAlignment="1" applyProtection="1">
      <alignment horizontal="center" vertical="justify" wrapText="1"/>
      <protection hidden="1"/>
    </xf>
    <xf numFmtId="0" fontId="0" fillId="0" borderId="26" xfId="0" applyBorder="1" applyAlignment="1" applyProtection="1">
      <alignment horizontal="center" vertical="justify" wrapText="1"/>
      <protection hidden="1"/>
    </xf>
    <xf numFmtId="0" fontId="0" fillId="0" borderId="36" xfId="0" applyBorder="1" applyAlignment="1" applyProtection="1">
      <alignment horizontal="center" vertical="justify" wrapText="1"/>
      <protection hidden="1"/>
    </xf>
    <xf numFmtId="0" fontId="0" fillId="0" borderId="18" xfId="0" applyBorder="1" applyAlignment="1" applyProtection="1">
      <alignment horizontal="center" vertical="justify" wrapText="1"/>
      <protection hidden="1"/>
    </xf>
    <xf numFmtId="0" fontId="0" fillId="0" borderId="37" xfId="0" applyBorder="1" applyAlignment="1" applyProtection="1">
      <alignment horizontal="center" vertical="justify" wrapText="1"/>
      <protection hidden="1"/>
    </xf>
    <xf numFmtId="0" fontId="25" fillId="0" borderId="0" xfId="3" applyFont="1" applyAlignment="1" applyProtection="1">
      <alignment horizontal="center" textRotation="255"/>
      <protection hidden="1"/>
    </xf>
    <xf numFmtId="0" fontId="26" fillId="0" borderId="0" xfId="0" applyFont="1" applyAlignment="1" applyProtection="1">
      <alignment horizontal="left"/>
      <protection hidden="1"/>
    </xf>
    <xf numFmtId="49" fontId="3" fillId="0" borderId="0" xfId="0" applyNumberFormat="1" applyFont="1" applyAlignment="1" applyProtection="1">
      <alignment horizontal="left"/>
      <protection hidden="1"/>
    </xf>
    <xf numFmtId="0" fontId="3" fillId="0" borderId="0" xfId="0" applyFont="1" applyAlignment="1" applyProtection="1">
      <alignment horizontal="left"/>
      <protection hidden="1"/>
    </xf>
    <xf numFmtId="0" fontId="60" fillId="0" borderId="0" xfId="0" applyFont="1" applyAlignment="1" applyProtection="1">
      <alignment horizontal="center"/>
      <protection hidden="1"/>
    </xf>
    <xf numFmtId="0" fontId="26" fillId="0" borderId="0" xfId="0" applyFont="1" applyAlignment="1" applyProtection="1">
      <alignment horizontal="justify" vertical="top" wrapText="1"/>
      <protection hidden="1"/>
    </xf>
    <xf numFmtId="0" fontId="3" fillId="0" borderId="0" xfId="0" applyFont="1" applyAlignment="1" applyProtection="1">
      <alignment horizontal="left" shrinkToFit="1"/>
      <protection hidden="1"/>
    </xf>
    <xf numFmtId="49" fontId="3" fillId="0" borderId="0" xfId="0" applyNumberFormat="1" applyFont="1" applyAlignment="1" applyProtection="1">
      <alignment horizontal="left" shrinkToFit="1"/>
      <protection hidden="1"/>
    </xf>
    <xf numFmtId="0" fontId="3" fillId="0" borderId="0" xfId="0" applyFont="1" applyAlignment="1" applyProtection="1">
      <alignment horizontal="center" shrinkToFit="1"/>
      <protection hidden="1"/>
    </xf>
    <xf numFmtId="0" fontId="1" fillId="0" borderId="15" xfId="3" applyFont="1" applyBorder="1" applyAlignment="1">
      <alignment horizontal="left"/>
    </xf>
    <xf numFmtId="0" fontId="1" fillId="0" borderId="16" xfId="3" applyFont="1" applyBorder="1" applyAlignment="1">
      <alignment horizontal="left"/>
    </xf>
    <xf numFmtId="0" fontId="1" fillId="0" borderId="17" xfId="3" applyFont="1" applyBorder="1" applyAlignment="1">
      <alignment horizontal="left"/>
    </xf>
    <xf numFmtId="0" fontId="26" fillId="0" borderId="0" xfId="0" applyFont="1" applyAlignment="1" applyProtection="1">
      <alignment horizontal="center"/>
      <protection hidden="1"/>
    </xf>
    <xf numFmtId="0" fontId="3" fillId="0" borderId="0" xfId="0" applyFont="1" applyAlignment="1" applyProtection="1">
      <alignment horizontal="center"/>
      <protection hidden="1"/>
    </xf>
    <xf numFmtId="1" fontId="3" fillId="0" borderId="0" xfId="0" applyNumberFormat="1" applyFont="1" applyAlignment="1" applyProtection="1">
      <alignment horizontal="center" shrinkToFit="1"/>
      <protection hidden="1"/>
    </xf>
    <xf numFmtId="1" fontId="3" fillId="0" borderId="0" xfId="0" applyNumberFormat="1" applyFont="1" applyAlignment="1" applyProtection="1">
      <alignment horizontal="center"/>
      <protection hidden="1"/>
    </xf>
    <xf numFmtId="49" fontId="3" fillId="0" borderId="0" xfId="0" applyNumberFormat="1" applyFont="1" applyAlignment="1" applyProtection="1">
      <alignment horizontal="center"/>
      <protection hidden="1"/>
    </xf>
    <xf numFmtId="0" fontId="26" fillId="0" borderId="0" xfId="0" applyFont="1" applyAlignment="1" applyProtection="1">
      <alignment horizontal="justify" wrapText="1"/>
      <protection hidden="1"/>
    </xf>
    <xf numFmtId="0" fontId="0" fillId="0" borderId="0" xfId="0" applyAlignment="1" applyProtection="1">
      <alignment horizontal="justify" wrapText="1"/>
      <protection hidden="1"/>
    </xf>
    <xf numFmtId="0" fontId="3" fillId="0" borderId="0" xfId="0" applyFont="1" applyAlignment="1" applyProtection="1">
      <alignment horizontal="center" wrapText="1"/>
      <protection hidden="1"/>
    </xf>
    <xf numFmtId="0" fontId="0" fillId="0" borderId="0" xfId="0" applyAlignment="1" applyProtection="1">
      <alignment horizontal="center" wrapText="1"/>
      <protection hidden="1"/>
    </xf>
    <xf numFmtId="0" fontId="26" fillId="0" borderId="0" xfId="0" applyFont="1" applyBorder="1" applyAlignment="1" applyProtection="1">
      <alignment horizontal="justify" vertical="top" wrapText="1"/>
      <protection hidden="1"/>
    </xf>
    <xf numFmtId="0" fontId="36" fillId="0" borderId="0" xfId="3" applyFont="1" applyFill="1" applyBorder="1" applyAlignment="1" applyProtection="1">
      <alignment horizontal="center"/>
      <protection hidden="1"/>
    </xf>
    <xf numFmtId="0" fontId="1" fillId="0" borderId="0" xfId="3" applyFill="1" applyBorder="1" applyAlignment="1" applyProtection="1">
      <alignment horizontal="center"/>
      <protection hidden="1"/>
    </xf>
    <xf numFmtId="0" fontId="45" fillId="6" borderId="0" xfId="3" applyFont="1" applyFill="1" applyBorder="1" applyAlignment="1" applyProtection="1">
      <alignment horizontal="center"/>
      <protection hidden="1"/>
    </xf>
    <xf numFmtId="0" fontId="42" fillId="8" borderId="14" xfId="3" applyFont="1" applyFill="1" applyBorder="1" applyAlignment="1" applyProtection="1">
      <alignment horizontal="center" vertical="top"/>
      <protection hidden="1"/>
    </xf>
    <xf numFmtId="0" fontId="42" fillId="8" borderId="14" xfId="3" applyFont="1" applyFill="1" applyBorder="1" applyAlignment="1" applyProtection="1">
      <alignment horizontal="center" vertical="top" wrapText="1"/>
      <protection hidden="1"/>
    </xf>
    <xf numFmtId="1" fontId="1" fillId="7" borderId="15" xfId="3" applyNumberFormat="1" applyFont="1" applyFill="1" applyBorder="1" applyAlignment="1" applyProtection="1">
      <alignment horizontal="center" vertical="center" shrinkToFit="1"/>
      <protection hidden="1"/>
    </xf>
    <xf numFmtId="1" fontId="1" fillId="7" borderId="16" xfId="3" applyNumberFormat="1" applyFont="1" applyFill="1" applyBorder="1" applyAlignment="1" applyProtection="1">
      <alignment horizontal="center" vertical="center" shrinkToFit="1"/>
      <protection hidden="1"/>
    </xf>
    <xf numFmtId="1" fontId="1" fillId="7" borderId="17" xfId="3" applyNumberFormat="1" applyFont="1" applyFill="1" applyBorder="1" applyAlignment="1" applyProtection="1">
      <alignment horizontal="center" vertical="center" shrinkToFit="1"/>
      <protection hidden="1"/>
    </xf>
    <xf numFmtId="0" fontId="47" fillId="0" borderId="14" xfId="3" applyFont="1" applyBorder="1" applyAlignment="1" applyProtection="1">
      <alignment horizontal="center"/>
      <protection hidden="1"/>
    </xf>
    <xf numFmtId="0" fontId="57" fillId="0" borderId="15" xfId="3" applyFont="1" applyFill="1" applyBorder="1" applyAlignment="1" applyProtection="1">
      <alignment horizontal="center" vertical="center" wrapText="1"/>
      <protection hidden="1"/>
    </xf>
    <xf numFmtId="0" fontId="57" fillId="0" borderId="16" xfId="3" applyFont="1" applyFill="1" applyBorder="1" applyAlignment="1" applyProtection="1">
      <alignment horizontal="center" vertical="center" wrapText="1"/>
      <protection hidden="1"/>
    </xf>
    <xf numFmtId="0" fontId="57" fillId="0" borderId="17" xfId="3" applyFont="1" applyFill="1" applyBorder="1" applyAlignment="1" applyProtection="1">
      <alignment horizontal="center" vertical="center" wrapText="1"/>
      <protection hidden="1"/>
    </xf>
    <xf numFmtId="0" fontId="46" fillId="0" borderId="15" xfId="3" applyFont="1" applyFill="1" applyBorder="1" applyAlignment="1" applyProtection="1">
      <alignment horizontal="left" vertical="center" shrinkToFit="1"/>
      <protection hidden="1"/>
    </xf>
    <xf numFmtId="0" fontId="46" fillId="0" borderId="16" xfId="3" applyFont="1" applyFill="1" applyBorder="1" applyAlignment="1" applyProtection="1">
      <alignment horizontal="left" vertical="center" shrinkToFit="1"/>
      <protection hidden="1"/>
    </xf>
    <xf numFmtId="0" fontId="46" fillId="0" borderId="17" xfId="3" applyFont="1" applyFill="1" applyBorder="1" applyAlignment="1" applyProtection="1">
      <alignment horizontal="left" vertical="center" shrinkToFit="1"/>
      <protection hidden="1"/>
    </xf>
    <xf numFmtId="0" fontId="46" fillId="0" borderId="14" xfId="3" applyFont="1" applyFill="1" applyBorder="1" applyAlignment="1" applyProtection="1">
      <alignment horizontal="center" vertical="center" wrapText="1"/>
      <protection hidden="1"/>
    </xf>
    <xf numFmtId="0" fontId="46" fillId="0" borderId="14" xfId="3" applyFont="1" applyFill="1" applyBorder="1" applyAlignment="1" applyProtection="1">
      <alignment horizontal="center" vertical="center"/>
      <protection hidden="1"/>
    </xf>
    <xf numFmtId="1" fontId="46" fillId="7" borderId="15" xfId="3" applyNumberFormat="1" applyFont="1" applyFill="1" applyBorder="1" applyAlignment="1" applyProtection="1">
      <alignment horizontal="center" vertical="center" shrinkToFit="1"/>
      <protection hidden="1"/>
    </xf>
    <xf numFmtId="1" fontId="46" fillId="7" borderId="16" xfId="3" applyNumberFormat="1" applyFont="1" applyFill="1" applyBorder="1" applyAlignment="1" applyProtection="1">
      <alignment horizontal="center" vertical="center" shrinkToFit="1"/>
      <protection hidden="1"/>
    </xf>
    <xf numFmtId="1" fontId="46" fillId="7" borderId="17" xfId="3" applyNumberFormat="1" applyFont="1" applyFill="1" applyBorder="1" applyAlignment="1" applyProtection="1">
      <alignment horizontal="center" vertical="center" shrinkToFit="1"/>
      <protection hidden="1"/>
    </xf>
    <xf numFmtId="0" fontId="47" fillId="7" borderId="14" xfId="3" applyFont="1" applyFill="1" applyBorder="1" applyAlignment="1" applyProtection="1">
      <alignment horizontal="center"/>
      <protection hidden="1"/>
    </xf>
    <xf numFmtId="0" fontId="1" fillId="7" borderId="15" xfId="3" applyFont="1" applyFill="1" applyBorder="1" applyAlignment="1" applyProtection="1">
      <alignment horizontal="center" vertical="center" shrinkToFit="1"/>
      <protection hidden="1"/>
    </xf>
    <xf numFmtId="0" fontId="1" fillId="7" borderId="16" xfId="3" applyFont="1" applyFill="1" applyBorder="1" applyAlignment="1" applyProtection="1">
      <alignment horizontal="center" vertical="center" shrinkToFit="1"/>
      <protection hidden="1"/>
    </xf>
    <xf numFmtId="0" fontId="1" fillId="7" borderId="17" xfId="3" applyFont="1" applyFill="1" applyBorder="1" applyAlignment="1" applyProtection="1">
      <alignment horizontal="center" vertical="center" shrinkToFit="1"/>
      <protection hidden="1"/>
    </xf>
    <xf numFmtId="0" fontId="47" fillId="0" borderId="0" xfId="3" applyFont="1" applyBorder="1" applyAlignment="1" applyProtection="1">
      <alignment horizontal="center"/>
      <protection hidden="1"/>
    </xf>
    <xf numFmtId="0" fontId="34" fillId="0" borderId="0" xfId="3" applyFont="1" applyFill="1" applyBorder="1" applyAlignment="1" applyProtection="1">
      <alignment horizontal="left" vertical="top"/>
      <protection hidden="1"/>
    </xf>
    <xf numFmtId="0" fontId="58" fillId="0" borderId="0" xfId="0" applyFont="1" applyAlignment="1" applyProtection="1">
      <alignment horizontal="left" vertical="top"/>
      <protection hidden="1"/>
    </xf>
    <xf numFmtId="0" fontId="46" fillId="0" borderId="0" xfId="3" applyFont="1" applyFill="1" applyBorder="1" applyAlignment="1" applyProtection="1">
      <alignment horizontal="left" vertical="top"/>
      <protection hidden="1"/>
    </xf>
    <xf numFmtId="0" fontId="46" fillId="0" borderId="0" xfId="3" applyFont="1" applyFill="1" applyBorder="1" applyAlignment="1" applyProtection="1">
      <alignment horizontal="center" vertical="top"/>
      <protection hidden="1"/>
    </xf>
    <xf numFmtId="0" fontId="46" fillId="0" borderId="0" xfId="3" applyFont="1" applyFill="1" applyBorder="1" applyAlignment="1" applyProtection="1">
      <alignment horizontal="center" vertical="top" wrapText="1"/>
      <protection hidden="1"/>
    </xf>
    <xf numFmtId="0" fontId="46" fillId="0" borderId="0" xfId="3" applyFont="1" applyFill="1" applyBorder="1" applyAlignment="1" applyProtection="1">
      <alignment horizontal="left" vertical="top" wrapText="1"/>
      <protection hidden="1"/>
    </xf>
    <xf numFmtId="0" fontId="47" fillId="0" borderId="0" xfId="3" applyFont="1" applyFill="1" applyBorder="1" applyAlignment="1" applyProtection="1">
      <alignment horizontal="left" vertical="top"/>
      <protection hidden="1"/>
    </xf>
    <xf numFmtId="0" fontId="47" fillId="0" borderId="0" xfId="3" applyFont="1" applyFill="1" applyBorder="1" applyAlignment="1" applyProtection="1">
      <alignment horizontal="left" vertical="top" wrapText="1"/>
      <protection hidden="1"/>
    </xf>
    <xf numFmtId="0" fontId="46" fillId="0" borderId="0" xfId="3" applyFont="1" applyFill="1" applyBorder="1" applyAlignment="1" applyProtection="1">
      <alignment horizontal="left" vertical="center"/>
      <protection hidden="1"/>
    </xf>
    <xf numFmtId="0" fontId="1" fillId="0" borderId="0" xfId="3" applyFont="1" applyFill="1" applyBorder="1" applyAlignment="1" applyProtection="1">
      <alignment horizontal="center" vertical="center"/>
      <protection hidden="1"/>
    </xf>
    <xf numFmtId="0" fontId="46" fillId="0" borderId="0" xfId="3" applyFont="1" applyFill="1" applyBorder="1" applyAlignment="1" applyProtection="1">
      <alignment horizontal="left"/>
      <protection hidden="1"/>
    </xf>
    <xf numFmtId="0" fontId="41" fillId="0" borderId="0" xfId="3" applyFont="1" applyFill="1" applyBorder="1" applyAlignment="1" applyProtection="1">
      <alignment horizontal="center"/>
      <protection hidden="1"/>
    </xf>
    <xf numFmtId="49" fontId="1" fillId="0" borderId="0" xfId="3" applyNumberFormat="1" applyFill="1" applyBorder="1" applyAlignment="1" applyProtection="1">
      <alignment horizontal="center"/>
      <protection hidden="1"/>
    </xf>
    <xf numFmtId="0" fontId="38" fillId="0" borderId="0" xfId="3" applyFont="1" applyFill="1" applyBorder="1" applyAlignment="1" applyProtection="1">
      <alignment horizontal="left"/>
      <protection hidden="1"/>
    </xf>
    <xf numFmtId="0" fontId="0" fillId="0" borderId="15" xfId="0" applyBorder="1" applyAlignment="1">
      <alignment horizontal="center" shrinkToFit="1"/>
    </xf>
    <xf numFmtId="0" fontId="0" fillId="0" borderId="17" xfId="0" applyBorder="1" applyAlignment="1">
      <alignment horizontal="center" shrinkToFit="1"/>
    </xf>
    <xf numFmtId="0" fontId="0" fillId="0" borderId="0" xfId="0" applyAlignment="1" applyProtection="1">
      <alignment horizontal="center"/>
      <protection hidden="1"/>
    </xf>
    <xf numFmtId="0" fontId="37" fillId="0" borderId="0" xfId="0" applyFont="1" applyAlignment="1" applyProtection="1">
      <alignment horizontal="center" vertical="center" wrapText="1"/>
      <protection hidden="1"/>
    </xf>
    <xf numFmtId="0" fontId="37"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center"/>
      <protection hidden="1"/>
    </xf>
    <xf numFmtId="0" fontId="2" fillId="0" borderId="0" xfId="0" applyFont="1" applyAlignment="1" applyProtection="1">
      <alignment horizontal="left"/>
      <protection hidden="1"/>
    </xf>
    <xf numFmtId="0" fontId="2" fillId="0" borderId="0" xfId="0" applyFont="1" applyBorder="1" applyAlignment="1" applyProtection="1">
      <alignment horizontal="center"/>
      <protection hidden="1"/>
    </xf>
    <xf numFmtId="1" fontId="0" fillId="0" borderId="15" xfId="0" applyNumberFormat="1" applyBorder="1" applyAlignment="1">
      <alignment horizontal="center"/>
    </xf>
    <xf numFmtId="0" fontId="2" fillId="0" borderId="0" xfId="0" applyFont="1" applyBorder="1" applyAlignment="1" applyProtection="1">
      <alignment horizontal="justify" vertical="top" wrapText="1"/>
      <protection hidden="1"/>
    </xf>
    <xf numFmtId="0" fontId="32" fillId="0" borderId="0" xfId="0" applyFont="1" applyAlignment="1" applyProtection="1">
      <alignment horizontal="justify" vertical="top" wrapText="1"/>
      <protection hidden="1"/>
    </xf>
    <xf numFmtId="0" fontId="2" fillId="0" borderId="0" xfId="0" applyFont="1" applyBorder="1" applyAlignment="1" applyProtection="1">
      <alignment horizontal="left"/>
      <protection hidden="1"/>
    </xf>
    <xf numFmtId="49" fontId="3" fillId="0" borderId="0" xfId="0" applyNumberFormat="1" applyFont="1" applyBorder="1" applyAlignment="1" applyProtection="1">
      <alignment horizontal="left" vertical="center"/>
      <protection hidden="1"/>
    </xf>
    <xf numFmtId="0" fontId="3" fillId="0" borderId="0" xfId="0" applyFont="1" applyBorder="1" applyAlignment="1" applyProtection="1">
      <alignment horizontal="left" vertical="center"/>
      <protection hidden="1"/>
    </xf>
    <xf numFmtId="14" fontId="71" fillId="0" borderId="0" xfId="0" applyNumberFormat="1" applyFont="1" applyBorder="1" applyAlignment="1" applyProtection="1">
      <alignment horizontal="left"/>
      <protection hidden="1"/>
    </xf>
    <xf numFmtId="0" fontId="35" fillId="0" borderId="0" xfId="3" applyFont="1" applyAlignment="1" applyProtection="1">
      <alignment horizontal="center"/>
      <protection hidden="1"/>
    </xf>
    <xf numFmtId="0" fontId="9" fillId="0" borderId="0" xfId="0" applyFont="1" applyAlignment="1" applyProtection="1">
      <alignment horizontal="center"/>
    </xf>
    <xf numFmtId="0" fontId="21" fillId="0" borderId="0" xfId="0" applyFont="1" applyAlignment="1" applyProtection="1">
      <alignment horizontal="right" vertical="center" wrapText="1"/>
    </xf>
    <xf numFmtId="0" fontId="11" fillId="0" borderId="0" xfId="0" applyFont="1" applyAlignment="1">
      <alignment vertical="top" wrapText="1"/>
    </xf>
    <xf numFmtId="165" fontId="11" fillId="0" borderId="0" xfId="0" applyNumberFormat="1" applyFont="1" applyAlignment="1">
      <alignment horizontal="justify" vertical="top" wrapText="1"/>
    </xf>
    <xf numFmtId="0" fontId="11" fillId="0" borderId="0" xfId="0" applyFont="1" applyAlignment="1">
      <alignment horizontal="justify" vertical="top" wrapText="1"/>
    </xf>
    <xf numFmtId="164" fontId="29" fillId="0" borderId="0" xfId="0" quotePrefix="1" applyNumberFormat="1" applyFont="1" applyAlignment="1">
      <alignment horizontal="left" vertical="center"/>
    </xf>
    <xf numFmtId="0" fontId="11" fillId="0" borderId="0" xfId="0" applyFont="1" applyAlignment="1">
      <alignment wrapText="1"/>
    </xf>
  </cellXfs>
  <cellStyles count="4">
    <cellStyle name="Hyperlink" xfId="2" builtinId="8"/>
    <cellStyle name="Normal" xfId="0" builtinId="0"/>
    <cellStyle name="Normal 2" xfId="1" xr:uid="{00000000-0005-0000-0000-000002000000}"/>
    <cellStyle name="Normal 3" xfId="3" xr:uid="{00000000-0005-0000-0000-000003000000}"/>
  </cellStyles>
  <dxfs count="276">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22855</xdr:colOff>
      <xdr:row>2</xdr:row>
      <xdr:rowOff>22860</xdr:rowOff>
    </xdr:from>
    <xdr:to>
      <xdr:col>96</xdr:col>
      <xdr:colOff>167640</xdr:colOff>
      <xdr:row>9</xdr:row>
      <xdr:rowOff>107280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05" y="194310"/>
          <a:ext cx="10003160" cy="1265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94</xdr:col>
      <xdr:colOff>121920</xdr:colOff>
      <xdr:row>2</xdr:row>
      <xdr:rowOff>22860</xdr:rowOff>
    </xdr:from>
    <xdr:to>
      <xdr:col>97</xdr:col>
      <xdr:colOff>15240</xdr:colOff>
      <xdr:row>9</xdr:row>
      <xdr:rowOff>152400</xdr:rowOff>
    </xdr:to>
    <xdr:sp macro="" textlink="">
      <xdr:nvSpPr>
        <xdr:cNvPr id="3" name="Rectangle 2">
          <a:extLst>
            <a:ext uri="{FF2B5EF4-FFF2-40B4-BE49-F238E27FC236}">
              <a16:creationId xmlns:a16="http://schemas.microsoft.com/office/drawing/2014/main" id="{00000000-0008-0000-0500-000003000000}"/>
            </a:ext>
          </a:extLst>
        </xdr:cNvPr>
        <xdr:cNvSpPr/>
      </xdr:nvSpPr>
      <xdr:spPr>
        <a:xfrm>
          <a:off x="10361295" y="194310"/>
          <a:ext cx="274320" cy="131064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clientData/>
  </xdr:twoCellAnchor>
  <xdr:twoCellAnchor editAs="oneCell">
    <xdr:from>
      <xdr:col>46</xdr:col>
      <xdr:colOff>68580</xdr:colOff>
      <xdr:row>3</xdr:row>
      <xdr:rowOff>160020</xdr:rowOff>
    </xdr:from>
    <xdr:to>
      <xdr:col>51</xdr:col>
      <xdr:colOff>19050</xdr:colOff>
      <xdr:row>7</xdr:row>
      <xdr:rowOff>28574</xdr:rowOff>
    </xdr:to>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7330" y="502920"/>
          <a:ext cx="541020" cy="554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41</xdr:col>
      <xdr:colOff>22860</xdr:colOff>
      <xdr:row>7</xdr:row>
      <xdr:rowOff>38100</xdr:rowOff>
    </xdr:from>
    <xdr:to>
      <xdr:col>56</xdr:col>
      <xdr:colOff>83820</xdr:colOff>
      <xdr:row>8</xdr:row>
      <xdr:rowOff>91440</xdr:rowOff>
    </xdr:to>
    <xdr:sp macro="" textlink="">
      <xdr:nvSpPr>
        <xdr:cNvPr id="5" name="Rectangle 4">
          <a:extLst>
            <a:ext uri="{FF2B5EF4-FFF2-40B4-BE49-F238E27FC236}">
              <a16:creationId xmlns:a16="http://schemas.microsoft.com/office/drawing/2014/main" id="{00000000-0008-0000-0500-000005000000}"/>
            </a:ext>
          </a:extLst>
        </xdr:cNvPr>
        <xdr:cNvSpPr/>
      </xdr:nvSpPr>
      <xdr:spPr>
        <a:xfrm>
          <a:off x="4804410" y="1066800"/>
          <a:ext cx="1565910" cy="21526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850" b="1">
              <a:solidFill>
                <a:schemeClr val="tx1"/>
              </a:solidFill>
            </a:rPr>
            <a:t>REPUBLIC</a:t>
          </a:r>
          <a:r>
            <a:rPr lang="en-ZA" sz="850" b="1" baseline="0">
              <a:solidFill>
                <a:schemeClr val="tx1"/>
              </a:solidFill>
            </a:rPr>
            <a:t> OF SOUTH AFRICA</a:t>
          </a:r>
          <a:endParaRPr lang="en-ZA" sz="850" b="1">
            <a:solidFill>
              <a:schemeClr val="tx1"/>
            </a:solidFill>
          </a:endParaRPr>
        </a:p>
      </xdr:txBody>
    </xdr:sp>
    <xdr:clientData/>
  </xdr:twoCellAnchor>
  <xdr:twoCellAnchor>
    <xdr:from>
      <xdr:col>28</xdr:col>
      <xdr:colOff>137154</xdr:colOff>
      <xdr:row>8</xdr:row>
      <xdr:rowOff>76200</xdr:rowOff>
    </xdr:from>
    <xdr:to>
      <xdr:col>68</xdr:col>
      <xdr:colOff>137160</xdr:colOff>
      <xdr:row>9</xdr:row>
      <xdr:rowOff>129540</xdr:rowOff>
    </xdr:to>
    <xdr:sp macro="" textlink="">
      <xdr:nvSpPr>
        <xdr:cNvPr id="6" name="Rectangle 5">
          <a:extLst>
            <a:ext uri="{FF2B5EF4-FFF2-40B4-BE49-F238E27FC236}">
              <a16:creationId xmlns:a16="http://schemas.microsoft.com/office/drawing/2014/main" id="{00000000-0008-0000-0500-000006000000}"/>
            </a:ext>
          </a:extLst>
        </xdr:cNvPr>
        <xdr:cNvSpPr/>
      </xdr:nvSpPr>
      <xdr:spPr>
        <a:xfrm>
          <a:off x="3489954" y="1266825"/>
          <a:ext cx="4171956" cy="21526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250" b="1">
              <a:solidFill>
                <a:schemeClr val="tx1"/>
              </a:solidFill>
            </a:rPr>
            <a:t>TRUST REGISTRATION</a:t>
          </a:r>
          <a:r>
            <a:rPr lang="en-ZA" sz="1250" b="1" baseline="0">
              <a:solidFill>
                <a:schemeClr val="tx1"/>
              </a:solidFill>
            </a:rPr>
            <a:t> &amp; AMENDMENTS FORM (Inter - Vivos)</a:t>
          </a:r>
          <a:endParaRPr lang="en-ZA" sz="1250" b="1">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38100</xdr:colOff>
      <xdr:row>0</xdr:row>
      <xdr:rowOff>0</xdr:rowOff>
    </xdr:from>
    <xdr:to>
      <xdr:col>19</xdr:col>
      <xdr:colOff>554025</xdr:colOff>
      <xdr:row>9</xdr:row>
      <xdr:rowOff>34326</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0"/>
          <a:ext cx="5688000" cy="1663101"/>
        </a:xfrm>
        <a:prstGeom prst="rect">
          <a:avLst/>
        </a:prstGeom>
        <a:noFill/>
        <a:ln>
          <a:noFill/>
        </a:ln>
      </xdr:spPr>
    </xdr:pic>
    <xdr:clientData/>
  </xdr:twoCellAnchor>
  <xdr:twoCellAnchor editAs="oneCell">
    <xdr:from>
      <xdr:col>1</xdr:col>
      <xdr:colOff>19048</xdr:colOff>
      <xdr:row>0</xdr:row>
      <xdr:rowOff>47624</xdr:rowOff>
    </xdr:from>
    <xdr:to>
      <xdr:col>9</xdr:col>
      <xdr:colOff>570973</xdr:colOff>
      <xdr:row>9</xdr:row>
      <xdr:rowOff>47624</xdr:rowOff>
    </xdr:to>
    <xdr:pic>
      <xdr:nvPicPr>
        <xdr:cNvPr id="3" name="Picture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48" y="47624"/>
          <a:ext cx="5724000" cy="1628775"/>
        </a:xfrm>
        <a:prstGeom prst="rect">
          <a:avLst/>
        </a:prstGeom>
        <a:noFill/>
        <a:ln>
          <a:noFill/>
        </a:ln>
      </xdr:spPr>
    </xdr:pic>
    <xdr:clientData/>
  </xdr:twoCellAnchor>
  <xdr:twoCellAnchor editAs="oneCell">
    <xdr:from>
      <xdr:col>11</xdr:col>
      <xdr:colOff>19050</xdr:colOff>
      <xdr:row>49</xdr:row>
      <xdr:rowOff>76200</xdr:rowOff>
    </xdr:from>
    <xdr:to>
      <xdr:col>19</xdr:col>
      <xdr:colOff>570975</xdr:colOff>
      <xdr:row>51</xdr:row>
      <xdr:rowOff>9525</xdr:rowOff>
    </xdr:to>
    <xdr:pic>
      <xdr:nvPicPr>
        <xdr:cNvPr id="9" name="Picture 8">
          <a:extLst>
            <a:ext uri="{FF2B5EF4-FFF2-40B4-BE49-F238E27FC236}">
              <a16:creationId xmlns:a16="http://schemas.microsoft.com/office/drawing/2014/main" id="{00000000-0008-0000-0E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91350" y="9305925"/>
          <a:ext cx="5724000" cy="295275"/>
        </a:xfrm>
        <a:prstGeom prst="rect">
          <a:avLst/>
        </a:prstGeom>
        <a:noFill/>
        <a:ln>
          <a:noFill/>
        </a:ln>
      </xdr:spPr>
    </xdr:pic>
    <xdr:clientData/>
  </xdr:twoCellAnchor>
  <xdr:twoCellAnchor editAs="oneCell">
    <xdr:from>
      <xdr:col>1</xdr:col>
      <xdr:colOff>19050</xdr:colOff>
      <xdr:row>49</xdr:row>
      <xdr:rowOff>66675</xdr:rowOff>
    </xdr:from>
    <xdr:to>
      <xdr:col>9</xdr:col>
      <xdr:colOff>570975</xdr:colOff>
      <xdr:row>51</xdr:row>
      <xdr:rowOff>0</xdr:rowOff>
    </xdr:to>
    <xdr:pic>
      <xdr:nvPicPr>
        <xdr:cNvPr id="10" name="Picture 9">
          <a:extLst>
            <a:ext uri="{FF2B5EF4-FFF2-40B4-BE49-F238E27FC236}">
              <a16:creationId xmlns:a16="http://schemas.microsoft.com/office/drawing/2014/main" id="{00000000-0008-0000-0E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9296400"/>
          <a:ext cx="5724000" cy="2952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45720</xdr:colOff>
      <xdr:row>2</xdr:row>
      <xdr:rowOff>15240</xdr:rowOff>
    </xdr:from>
    <xdr:to>
      <xdr:col>36</xdr:col>
      <xdr:colOff>236220</xdr:colOff>
      <xdr:row>10</xdr:row>
      <xdr:rowOff>60960</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270" y="300990"/>
          <a:ext cx="5905500" cy="1207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160020</xdr:colOff>
      <xdr:row>8</xdr:row>
      <xdr:rowOff>38100</xdr:rowOff>
    </xdr:from>
    <xdr:to>
      <xdr:col>31</xdr:col>
      <xdr:colOff>182886</xdr:colOff>
      <xdr:row>9</xdr:row>
      <xdr:rowOff>68580</xdr:rowOff>
    </xdr:to>
    <xdr:sp macro="" textlink="">
      <xdr:nvSpPr>
        <xdr:cNvPr id="3" name="Rectangle 2">
          <a:extLst>
            <a:ext uri="{FF2B5EF4-FFF2-40B4-BE49-F238E27FC236}">
              <a16:creationId xmlns:a16="http://schemas.microsoft.com/office/drawing/2014/main" id="{00000000-0008-0000-0600-000003000000}"/>
            </a:ext>
          </a:extLst>
        </xdr:cNvPr>
        <xdr:cNvSpPr/>
      </xdr:nvSpPr>
      <xdr:spPr>
        <a:xfrm>
          <a:off x="1522095" y="1200150"/>
          <a:ext cx="4118616" cy="17335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050" b="1" baseline="0">
              <a:solidFill>
                <a:schemeClr val="tx1"/>
              </a:solidFill>
            </a:rPr>
            <a:t>UNDERTAKING BY AUDITOR/ACCOUNTANT</a:t>
          </a:r>
        </a:p>
      </xdr:txBody>
    </xdr:sp>
    <xdr:clientData/>
  </xdr:twoCellAnchor>
  <xdr:twoCellAnchor>
    <xdr:from>
      <xdr:col>13</xdr:col>
      <xdr:colOff>30480</xdr:colOff>
      <xdr:row>7</xdr:row>
      <xdr:rowOff>38100</xdr:rowOff>
    </xdr:from>
    <xdr:to>
      <xdr:col>23</xdr:col>
      <xdr:colOff>99060</xdr:colOff>
      <xdr:row>8</xdr:row>
      <xdr:rowOff>60960</xdr:rowOff>
    </xdr:to>
    <xdr:sp macro="" textlink="">
      <xdr:nvSpPr>
        <xdr:cNvPr id="4" name="Rectangle 3">
          <a:extLst>
            <a:ext uri="{FF2B5EF4-FFF2-40B4-BE49-F238E27FC236}">
              <a16:creationId xmlns:a16="http://schemas.microsoft.com/office/drawing/2014/main" id="{00000000-0008-0000-0600-000004000000}"/>
            </a:ext>
          </a:extLst>
        </xdr:cNvPr>
        <xdr:cNvSpPr/>
      </xdr:nvSpPr>
      <xdr:spPr>
        <a:xfrm>
          <a:off x="2830830" y="1057275"/>
          <a:ext cx="1544955" cy="16573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850" b="1">
              <a:solidFill>
                <a:schemeClr val="tx1"/>
              </a:solidFill>
            </a:rPr>
            <a:t>REPUBLIC</a:t>
          </a:r>
          <a:r>
            <a:rPr lang="en-ZA" sz="850" b="1" baseline="0">
              <a:solidFill>
                <a:schemeClr val="tx1"/>
              </a:solidFill>
            </a:rPr>
            <a:t> OF SOUTH AFRICA</a:t>
          </a:r>
          <a:endParaRPr lang="en-ZA" sz="850" b="1">
            <a:solidFill>
              <a:schemeClr val="tx1"/>
            </a:solidFill>
          </a:endParaRPr>
        </a:p>
      </xdr:txBody>
    </xdr:sp>
    <xdr:clientData/>
  </xdr:twoCellAnchor>
  <xdr:twoCellAnchor>
    <xdr:from>
      <xdr:col>13</xdr:col>
      <xdr:colOff>144780</xdr:colOff>
      <xdr:row>9</xdr:row>
      <xdr:rowOff>60960</xdr:rowOff>
    </xdr:from>
    <xdr:to>
      <xdr:col>21</xdr:col>
      <xdr:colOff>259080</xdr:colOff>
      <xdr:row>11</xdr:row>
      <xdr:rowOff>22860</xdr:rowOff>
    </xdr:to>
    <xdr:sp macro="" textlink="">
      <xdr:nvSpPr>
        <xdr:cNvPr id="5" name="Rectangle 4">
          <a:extLst>
            <a:ext uri="{FF2B5EF4-FFF2-40B4-BE49-F238E27FC236}">
              <a16:creationId xmlns:a16="http://schemas.microsoft.com/office/drawing/2014/main" id="{00000000-0008-0000-0600-000005000000}"/>
            </a:ext>
          </a:extLst>
        </xdr:cNvPr>
        <xdr:cNvSpPr/>
      </xdr:nvSpPr>
      <xdr:spPr>
        <a:xfrm>
          <a:off x="2945130" y="1365885"/>
          <a:ext cx="1295400" cy="1714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900" b="1">
              <a:solidFill>
                <a:schemeClr val="tx1"/>
              </a:solidFill>
              <a:effectLst/>
              <a:latin typeface="Arial" pitchFamily="34" charset="0"/>
              <a:cs typeface="Arial" pitchFamily="34" charset="0"/>
            </a:rPr>
            <a:t>(Inter - Vivos Trust)</a:t>
          </a:r>
        </a:p>
      </xdr:txBody>
    </xdr:sp>
    <xdr:clientData/>
  </xdr:twoCellAnchor>
  <xdr:twoCellAnchor editAs="oneCell">
    <xdr:from>
      <xdr:col>15</xdr:col>
      <xdr:colOff>243840</xdr:colOff>
      <xdr:row>3</xdr:row>
      <xdr:rowOff>0</xdr:rowOff>
    </xdr:from>
    <xdr:to>
      <xdr:col>19</xdr:col>
      <xdr:colOff>186690</xdr:colOff>
      <xdr:row>7</xdr:row>
      <xdr:rowOff>36194</xdr:rowOff>
    </xdr:to>
    <xdr:pic>
      <xdr:nvPicPr>
        <xdr:cNvPr id="6" name="Picture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9465" y="428625"/>
          <a:ext cx="533400" cy="626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15241</xdr:colOff>
      <xdr:row>2</xdr:row>
      <xdr:rowOff>15240</xdr:rowOff>
    </xdr:from>
    <xdr:to>
      <xdr:col>36</xdr:col>
      <xdr:colOff>198120</xdr:colOff>
      <xdr:row>10</xdr:row>
      <xdr:rowOff>30480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1" y="158115"/>
          <a:ext cx="6431279" cy="1396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15241</xdr:colOff>
      <xdr:row>2</xdr:row>
      <xdr:rowOff>15240</xdr:rowOff>
    </xdr:from>
    <xdr:to>
      <xdr:col>36</xdr:col>
      <xdr:colOff>213360</xdr:colOff>
      <xdr:row>10</xdr:row>
      <xdr:rowOff>30480</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1" y="158115"/>
          <a:ext cx="6446519" cy="1396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15241</xdr:colOff>
      <xdr:row>2</xdr:row>
      <xdr:rowOff>15240</xdr:rowOff>
    </xdr:from>
    <xdr:to>
      <xdr:col>36</xdr:col>
      <xdr:colOff>198120</xdr:colOff>
      <xdr:row>10</xdr:row>
      <xdr:rowOff>30480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1" y="158115"/>
          <a:ext cx="6431279" cy="1396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15241</xdr:colOff>
      <xdr:row>2</xdr:row>
      <xdr:rowOff>15240</xdr:rowOff>
    </xdr:from>
    <xdr:to>
      <xdr:col>36</xdr:col>
      <xdr:colOff>236220</xdr:colOff>
      <xdr:row>10</xdr:row>
      <xdr:rowOff>30480</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1" y="158115"/>
          <a:ext cx="6469379" cy="1396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40</xdr:col>
      <xdr:colOff>9525</xdr:colOff>
      <xdr:row>3</xdr:row>
      <xdr:rowOff>57151</xdr:rowOff>
    </xdr:from>
    <xdr:to>
      <xdr:col>44</xdr:col>
      <xdr:colOff>142875</xdr:colOff>
      <xdr:row>3</xdr:row>
      <xdr:rowOff>628650</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6275" y="247651"/>
          <a:ext cx="552450" cy="571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328930</xdr:colOff>
      <xdr:row>1</xdr:row>
      <xdr:rowOff>146685</xdr:rowOff>
    </xdr:from>
    <xdr:to>
      <xdr:col>9</xdr:col>
      <xdr:colOff>88900</xdr:colOff>
      <xdr:row>2</xdr:row>
      <xdr:rowOff>548639</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4530" y="308610"/>
          <a:ext cx="521970" cy="563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111125</xdr:colOff>
      <xdr:row>2</xdr:row>
      <xdr:rowOff>174624</xdr:rowOff>
    </xdr:from>
    <xdr:to>
      <xdr:col>12</xdr:col>
      <xdr:colOff>321125</xdr:colOff>
      <xdr:row>6</xdr:row>
      <xdr:rowOff>212272</xdr:rowOff>
    </xdr:to>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5" y="619124"/>
          <a:ext cx="972000" cy="1053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henrita.pieterse@za.pwc.com" TargetMode="External"/><Relationship Id="rId13" Type="http://schemas.openxmlformats.org/officeDocument/2006/relationships/printerSettings" Target="../printerSettings/printerSettings1.bin"/><Relationship Id="rId3" Type="http://schemas.openxmlformats.org/officeDocument/2006/relationships/hyperlink" Target="mailto:wsbotha@s-bro.co.za" TargetMode="External"/><Relationship Id="rId7" Type="http://schemas.openxmlformats.org/officeDocument/2006/relationships/hyperlink" Target="mailto:rbothastrydom@gmail.com" TargetMode="External"/><Relationship Id="rId12" Type="http://schemas.openxmlformats.org/officeDocument/2006/relationships/hyperlink" Target="mailto:henrita.pieterse@za.pwc.com" TargetMode="External"/><Relationship Id="rId2" Type="http://schemas.openxmlformats.org/officeDocument/2006/relationships/hyperlink" Target="mailto:henrita.pieterse@za.pwc.com" TargetMode="External"/><Relationship Id="rId1" Type="http://schemas.openxmlformats.org/officeDocument/2006/relationships/hyperlink" Target="mailto:sstrydom@s-bro.co.za" TargetMode="External"/><Relationship Id="rId6" Type="http://schemas.openxmlformats.org/officeDocument/2006/relationships/hyperlink" Target="mailto:henrita.pieterse@za.pwc.com" TargetMode="External"/><Relationship Id="rId11" Type="http://schemas.openxmlformats.org/officeDocument/2006/relationships/hyperlink" Target="mailto:henrita.pieterse@za.pwc.com" TargetMode="External"/><Relationship Id="rId5" Type="http://schemas.openxmlformats.org/officeDocument/2006/relationships/hyperlink" Target="mailto:henrita.pieterse@za.pwc.com" TargetMode="External"/><Relationship Id="rId10" Type="http://schemas.openxmlformats.org/officeDocument/2006/relationships/hyperlink" Target="mailto:wsbotha@s-bro.co.za" TargetMode="External"/><Relationship Id="rId4" Type="http://schemas.openxmlformats.org/officeDocument/2006/relationships/hyperlink" Target="mailto:henrita.pieterse@za.pwc.com" TargetMode="External"/><Relationship Id="rId9" Type="http://schemas.openxmlformats.org/officeDocument/2006/relationships/hyperlink" Target="mailto:henrita.pieterse@za.pwc.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DD363"/>
  <sheetViews>
    <sheetView tabSelected="1" view="pageBreakPreview" topLeftCell="D3" zoomScaleSheetLayoutView="100" workbookViewId="0">
      <selection activeCell="M3" sqref="M3:N3"/>
    </sheetView>
  </sheetViews>
  <sheetFormatPr defaultRowHeight="14.4" x14ac:dyDescent="0.3"/>
  <cols>
    <col min="1" max="2" width="3.109375" customWidth="1"/>
    <col min="3" max="3" width="3.33203125" style="35" customWidth="1"/>
    <col min="4" max="5" width="3.6640625" style="35" customWidth="1"/>
    <col min="6" max="7" width="19.6640625" style="35" customWidth="1"/>
    <col min="8" max="14" width="18.6640625" style="35" customWidth="1"/>
    <col min="15" max="16" width="3.6640625" style="35" customWidth="1"/>
    <col min="17" max="17" width="3.33203125" style="35" customWidth="1"/>
    <col min="18" max="19" width="3.33203125" style="35" hidden="1" customWidth="1"/>
    <col min="20" max="20" width="22.5546875" style="35" hidden="1" customWidth="1"/>
    <col min="21" max="21" width="17.5546875" style="35" hidden="1" customWidth="1"/>
    <col min="22" max="22" width="22.88671875" style="35" hidden="1" customWidth="1"/>
    <col min="23" max="23" width="12.88671875" style="35" hidden="1" customWidth="1"/>
    <col min="24" max="24" width="22.88671875" style="35" hidden="1" customWidth="1"/>
    <col min="25" max="25" width="21.109375" style="35" hidden="1" customWidth="1"/>
    <col min="26" max="26" width="7" hidden="1" customWidth="1"/>
    <col min="27" max="27" width="2.6640625" hidden="1" customWidth="1"/>
    <col min="28" max="44" width="15.6640625" hidden="1" customWidth="1"/>
    <col min="45" max="45" width="3.6640625" hidden="1" customWidth="1"/>
    <col min="46" max="46" width="9.109375" hidden="1" customWidth="1"/>
    <col min="47" max="87" width="9.109375" customWidth="1"/>
  </cols>
  <sheetData>
    <row r="1" spans="3:46" ht="24.9" customHeight="1" thickBot="1" x14ac:dyDescent="0.35">
      <c r="C1" s="1"/>
      <c r="D1" s="1"/>
      <c r="E1" s="1"/>
      <c r="F1" s="1"/>
      <c r="G1" s="1"/>
      <c r="H1" s="1"/>
      <c r="I1" s="1"/>
      <c r="J1" s="1"/>
      <c r="K1" s="1"/>
      <c r="L1" s="1"/>
      <c r="M1" s="1"/>
      <c r="N1" s="1"/>
      <c r="O1" s="1"/>
      <c r="P1" s="1"/>
      <c r="Q1" s="1"/>
      <c r="R1" s="1"/>
      <c r="S1" s="1"/>
      <c r="T1" s="1"/>
      <c r="U1" s="1"/>
      <c r="V1" s="1"/>
      <c r="W1" s="1"/>
      <c r="X1" s="1"/>
      <c r="Y1" s="1"/>
    </row>
    <row r="2" spans="3:46" ht="24.9" customHeight="1" thickTop="1" thickBot="1" x14ac:dyDescent="0.35">
      <c r="C2" s="2"/>
      <c r="D2" s="3"/>
      <c r="E2" s="3"/>
      <c r="F2" s="3"/>
      <c r="G2" s="3"/>
      <c r="H2" s="3"/>
      <c r="I2" s="3"/>
      <c r="J2" s="3"/>
      <c r="K2" s="3"/>
      <c r="L2" s="3"/>
      <c r="M2" s="3"/>
      <c r="N2" s="3"/>
      <c r="O2" s="3"/>
      <c r="P2" s="3"/>
      <c r="Q2" s="54"/>
      <c r="R2" s="55"/>
      <c r="S2" s="55"/>
      <c r="T2" s="55"/>
      <c r="U2" s="55"/>
      <c r="V2" s="55"/>
      <c r="W2" s="55"/>
      <c r="X2" s="55"/>
      <c r="Y2" s="55"/>
      <c r="AA2" s="59"/>
      <c r="AB2" s="60"/>
      <c r="AC2" s="60"/>
      <c r="AD2" s="60"/>
      <c r="AE2" s="60"/>
      <c r="AF2" s="60"/>
      <c r="AG2" s="60"/>
      <c r="AH2" s="60"/>
      <c r="AI2" s="60"/>
      <c r="AJ2" s="60"/>
      <c r="AK2" s="60"/>
      <c r="AL2" s="60"/>
      <c r="AM2" s="60"/>
      <c r="AN2" s="60"/>
      <c r="AO2" s="60"/>
      <c r="AP2" s="60"/>
      <c r="AQ2" s="60"/>
      <c r="AR2" s="60"/>
      <c r="AS2" s="61"/>
    </row>
    <row r="3" spans="3:46" ht="24.9" customHeight="1" thickTop="1" thickBot="1" x14ac:dyDescent="0.35">
      <c r="C3" s="4"/>
      <c r="D3" s="55"/>
      <c r="E3" s="56" t="s">
        <v>20</v>
      </c>
      <c r="F3" s="55"/>
      <c r="G3" s="55"/>
      <c r="H3" s="55"/>
      <c r="I3" s="55"/>
      <c r="J3" s="55"/>
      <c r="K3" s="55"/>
      <c r="L3" s="55"/>
      <c r="M3" s="552" t="s">
        <v>22</v>
      </c>
      <c r="N3" s="553"/>
      <c r="O3" s="55"/>
      <c r="P3" s="55"/>
      <c r="Q3" s="5"/>
      <c r="R3" s="55"/>
      <c r="S3" s="55"/>
      <c r="T3" s="55"/>
      <c r="U3" s="55"/>
      <c r="V3" s="55"/>
      <c r="W3" s="55"/>
      <c r="X3" s="55"/>
      <c r="Y3" s="55"/>
      <c r="AA3" s="62"/>
      <c r="AB3" s="58" t="s">
        <v>21</v>
      </c>
      <c r="AC3" s="58" t="s">
        <v>22</v>
      </c>
      <c r="AD3" s="63"/>
      <c r="AE3" s="63"/>
      <c r="AF3" s="63"/>
      <c r="AG3" s="63"/>
      <c r="AH3" s="63"/>
      <c r="AI3" s="63"/>
      <c r="AJ3" s="63"/>
      <c r="AK3" s="63"/>
      <c r="AL3" s="63"/>
      <c r="AM3" s="63"/>
      <c r="AN3" s="63"/>
      <c r="AO3" s="63"/>
      <c r="AP3" s="63"/>
      <c r="AQ3" s="63"/>
      <c r="AR3" s="63"/>
      <c r="AS3" s="64"/>
    </row>
    <row r="4" spans="3:46" ht="24.9" customHeight="1" thickBot="1" x14ac:dyDescent="0.35">
      <c r="C4" s="4"/>
      <c r="D4" s="55"/>
      <c r="E4" s="55"/>
      <c r="F4" s="55"/>
      <c r="G4" s="55"/>
      <c r="H4" s="55"/>
      <c r="I4" s="55"/>
      <c r="J4" s="55"/>
      <c r="K4" s="55"/>
      <c r="L4" s="55"/>
      <c r="M4" s="55"/>
      <c r="N4" s="55"/>
      <c r="O4" s="55"/>
      <c r="P4" s="55"/>
      <c r="Q4" s="5"/>
      <c r="R4" s="55"/>
      <c r="S4" s="55"/>
      <c r="T4" s="55"/>
      <c r="U4" s="55"/>
      <c r="V4" s="55"/>
      <c r="W4" s="55"/>
      <c r="X4" s="55"/>
      <c r="Y4" s="55"/>
      <c r="AA4" s="62"/>
      <c r="AB4" s="63"/>
      <c r="AC4" s="63"/>
      <c r="AD4" s="63"/>
      <c r="AE4" s="63"/>
      <c r="AF4" s="63"/>
      <c r="AG4" s="63"/>
      <c r="AH4" s="63"/>
      <c r="AI4" s="63"/>
      <c r="AJ4" s="63"/>
      <c r="AK4" s="63"/>
      <c r="AL4" s="63"/>
      <c r="AM4" s="63"/>
      <c r="AN4" s="63"/>
      <c r="AO4" s="63"/>
      <c r="AP4" s="63"/>
      <c r="AQ4" s="63"/>
      <c r="AR4" s="63"/>
      <c r="AS4" s="64"/>
    </row>
    <row r="5" spans="3:46" ht="24.9" customHeight="1" thickTop="1" thickBot="1" x14ac:dyDescent="0.35">
      <c r="C5" s="4"/>
      <c r="D5" s="55"/>
      <c r="E5" s="55"/>
      <c r="F5" s="55"/>
      <c r="G5" s="55"/>
      <c r="H5" s="55"/>
      <c r="I5" s="55"/>
      <c r="J5" s="55"/>
      <c r="K5" s="55"/>
      <c r="L5" s="55"/>
      <c r="M5" s="55"/>
      <c r="N5" s="55"/>
      <c r="O5" s="55"/>
      <c r="P5" s="55"/>
      <c r="Q5" s="5"/>
      <c r="R5" s="55"/>
      <c r="S5" s="55"/>
      <c r="T5" s="55"/>
      <c r="U5" s="55"/>
      <c r="V5" s="55"/>
      <c r="W5" s="55"/>
      <c r="X5" s="55"/>
      <c r="Y5" s="55"/>
      <c r="AA5" s="62"/>
      <c r="AB5" s="58" t="s">
        <v>26</v>
      </c>
      <c r="AC5" s="58" t="s">
        <v>19</v>
      </c>
      <c r="AD5" s="63"/>
      <c r="AE5" s="58" t="str">
        <f>IF($M$3="AFRIKAANS",AB6,AB5)</f>
        <v>YES</v>
      </c>
      <c r="AF5" s="58" t="str">
        <f>IF($M$3="AFRIKAANS",AC6,AC5)</f>
        <v>NO</v>
      </c>
      <c r="AG5" s="63"/>
      <c r="AH5" s="63"/>
      <c r="AI5" s="63"/>
      <c r="AJ5" s="63"/>
      <c r="AK5" s="63"/>
      <c r="AL5" s="63"/>
      <c r="AM5" s="63"/>
      <c r="AN5" s="63"/>
      <c r="AO5" s="63"/>
      <c r="AP5" s="63"/>
      <c r="AQ5" s="63"/>
      <c r="AR5" s="63"/>
      <c r="AS5" s="64"/>
    </row>
    <row r="6" spans="3:46" ht="24.9" customHeight="1" thickTop="1" thickBot="1" x14ac:dyDescent="0.35">
      <c r="C6" s="6"/>
      <c r="D6" s="7"/>
      <c r="E6" s="7"/>
      <c r="F6" s="7"/>
      <c r="G6" s="7"/>
      <c r="H6" s="7"/>
      <c r="I6" s="7"/>
      <c r="J6" s="7"/>
      <c r="K6" s="7"/>
      <c r="L6" s="7"/>
      <c r="M6" s="7"/>
      <c r="N6" s="7"/>
      <c r="O6" s="7"/>
      <c r="P6" s="7"/>
      <c r="Q6" s="8"/>
      <c r="R6" s="55"/>
      <c r="S6" s="55"/>
      <c r="T6" s="55"/>
      <c r="U6" s="55"/>
      <c r="V6" s="55"/>
      <c r="W6" s="55"/>
      <c r="X6" s="55"/>
      <c r="Y6" s="55"/>
      <c r="AA6" s="62"/>
      <c r="AB6" s="58" t="s">
        <v>27</v>
      </c>
      <c r="AC6" s="58" t="s">
        <v>28</v>
      </c>
      <c r="AD6" s="63"/>
      <c r="AE6" s="63"/>
      <c r="AF6" s="63"/>
      <c r="AG6" s="63"/>
      <c r="AH6" s="63"/>
      <c r="AI6" s="63"/>
      <c r="AJ6" s="63"/>
      <c r="AK6" s="63"/>
      <c r="AL6" s="63"/>
      <c r="AM6" s="63"/>
      <c r="AN6" s="63"/>
      <c r="AO6" s="63"/>
      <c r="AP6" s="63"/>
      <c r="AQ6" s="63"/>
      <c r="AR6" s="63"/>
      <c r="AS6" s="64"/>
    </row>
    <row r="7" spans="3:46" ht="24.9" customHeight="1" thickBot="1" x14ac:dyDescent="0.35">
      <c r="C7" s="1"/>
      <c r="D7" s="1"/>
      <c r="E7" s="1"/>
      <c r="F7" s="1"/>
      <c r="G7" s="1"/>
      <c r="H7" s="1"/>
      <c r="I7" s="1"/>
      <c r="J7" s="1"/>
      <c r="K7" s="1"/>
      <c r="L7" s="1"/>
      <c r="M7" s="1"/>
      <c r="N7" s="1"/>
      <c r="O7" s="1"/>
      <c r="P7" s="1"/>
      <c r="Q7" s="1"/>
      <c r="R7" s="1"/>
      <c r="S7" s="1"/>
      <c r="T7" s="428"/>
      <c r="U7" s="1"/>
      <c r="V7" s="1"/>
      <c r="W7" s="1"/>
      <c r="X7" s="1"/>
      <c r="Y7" s="1"/>
      <c r="AA7" s="62"/>
      <c r="AB7" s="63"/>
      <c r="AC7" s="63"/>
      <c r="AD7" s="63"/>
      <c r="AE7" s="63"/>
      <c r="AF7" s="63"/>
      <c r="AG7" s="63"/>
      <c r="AH7" s="63"/>
      <c r="AI7" s="63"/>
      <c r="AJ7" s="63"/>
      <c r="AK7" s="63"/>
      <c r="AL7" s="63"/>
      <c r="AM7" s="63"/>
      <c r="AN7" s="63"/>
      <c r="AO7" s="63"/>
      <c r="AP7" s="63"/>
      <c r="AQ7" s="63"/>
      <c r="AR7" s="63"/>
      <c r="AS7" s="64"/>
    </row>
    <row r="8" spans="3:46" ht="24.9" customHeight="1" thickTop="1" thickBot="1" x14ac:dyDescent="0.35">
      <c r="C8" s="1"/>
      <c r="D8" s="1"/>
      <c r="E8" s="1"/>
      <c r="F8" s="1"/>
      <c r="G8" s="1"/>
      <c r="H8" s="1"/>
      <c r="I8" s="1"/>
      <c r="J8" s="1"/>
      <c r="K8" s="1"/>
      <c r="L8" s="1"/>
      <c r="M8" s="1"/>
      <c r="N8" s="1"/>
      <c r="O8" s="1"/>
      <c r="P8" s="1"/>
      <c r="Q8" s="1"/>
      <c r="R8" s="1"/>
      <c r="S8" s="1"/>
      <c r="T8" s="1"/>
      <c r="U8" s="1"/>
      <c r="V8" s="1"/>
      <c r="W8" s="1"/>
      <c r="X8" s="1"/>
      <c r="Y8" s="1"/>
      <c r="AA8" s="62"/>
      <c r="AB8" s="58" t="s">
        <v>29</v>
      </c>
      <c r="AC8" s="58" t="s">
        <v>30</v>
      </c>
      <c r="AD8" s="58" t="s">
        <v>31</v>
      </c>
      <c r="AE8" s="58" t="s">
        <v>32</v>
      </c>
      <c r="AF8" s="58" t="s">
        <v>36</v>
      </c>
      <c r="AG8" s="79"/>
      <c r="AH8" s="58" t="str">
        <f>IF($M$3="AFRIKAANS",AB9,AB8)</f>
        <v xml:space="preserve">MR. </v>
      </c>
      <c r="AI8" s="58" t="str">
        <f>IF($M$3="AFRIKAANS",AC9,AC8)</f>
        <v xml:space="preserve">MRS. </v>
      </c>
      <c r="AJ8" s="58" t="str">
        <f>IF($M$3="AFRIKAANS",AD9,AD8)</f>
        <v>MS.</v>
      </c>
      <c r="AK8" s="58" t="str">
        <f>IF($M$3="AFRIKAANS",AE9,AE8)</f>
        <v>DR.</v>
      </c>
      <c r="AL8" s="58" t="str">
        <f>IF($M$3="AFRIKAANS",AF9,AF8)</f>
        <v>PROF.</v>
      </c>
      <c r="AM8" s="63"/>
      <c r="AN8" s="63"/>
      <c r="AO8" s="63"/>
      <c r="AP8" s="63"/>
      <c r="AQ8" s="63"/>
      <c r="AR8" s="63"/>
      <c r="AS8" s="64"/>
    </row>
    <row r="9" spans="3:46" ht="15.6" thickTop="1" thickBot="1" x14ac:dyDescent="0.35">
      <c r="C9" s="2"/>
      <c r="D9" s="3"/>
      <c r="E9" s="3"/>
      <c r="F9" s="3"/>
      <c r="G9" s="3"/>
      <c r="H9" s="3"/>
      <c r="I9" s="3"/>
      <c r="J9" s="3"/>
      <c r="K9" s="3"/>
      <c r="L9" s="3"/>
      <c r="M9" s="530" t="str">
        <f>IF($M$3="AFRIKAANS","Bladsy 1","Page 1")</f>
        <v>Page 1</v>
      </c>
      <c r="N9" s="530"/>
      <c r="O9" s="530"/>
      <c r="P9" s="530"/>
      <c r="Q9" s="531"/>
      <c r="R9" s="68"/>
      <c r="S9" s="68"/>
      <c r="T9" s="68"/>
      <c r="U9" s="68"/>
      <c r="V9" s="68"/>
      <c r="W9" s="68"/>
      <c r="X9" s="68"/>
      <c r="Y9" s="68"/>
      <c r="Z9" s="475"/>
      <c r="AA9" s="63"/>
      <c r="AB9" s="58" t="s">
        <v>33</v>
      </c>
      <c r="AC9" s="58" t="s">
        <v>34</v>
      </c>
      <c r="AD9" s="58" t="s">
        <v>35</v>
      </c>
      <c r="AE9" s="58" t="s">
        <v>32</v>
      </c>
      <c r="AF9" s="58" t="s">
        <v>36</v>
      </c>
      <c r="AG9" s="79"/>
      <c r="AH9" s="79"/>
      <c r="AI9" s="79"/>
      <c r="AJ9" s="79"/>
      <c r="AK9" s="79"/>
      <c r="AL9" s="80"/>
      <c r="AM9" s="63"/>
      <c r="AN9" s="63"/>
      <c r="AO9" s="63"/>
      <c r="AP9" s="63"/>
      <c r="AQ9" s="63"/>
      <c r="AR9" s="63"/>
      <c r="AS9" s="64"/>
      <c r="AT9" s="62"/>
    </row>
    <row r="10" spans="3:46" ht="30" customHeight="1" thickTop="1" x14ac:dyDescent="0.3">
      <c r="C10" s="4"/>
      <c r="D10" s="554" t="str">
        <f>IF($M$3="AFRIKAANS","VRAELYS - OPRIGTING VAN INTER VIVOS TRUST","QUESTIONNNAIRE - CREATION OF AN INTER VIVOS TRUST")</f>
        <v>QUESTIONNNAIRE - CREATION OF AN INTER VIVOS TRUST</v>
      </c>
      <c r="E10" s="555"/>
      <c r="F10" s="555"/>
      <c r="G10" s="555"/>
      <c r="H10" s="555"/>
      <c r="I10" s="555"/>
      <c r="J10" s="555"/>
      <c r="K10" s="555"/>
      <c r="L10" s="555"/>
      <c r="M10" s="555"/>
      <c r="N10" s="555"/>
      <c r="O10" s="555"/>
      <c r="P10" s="556"/>
      <c r="Q10" s="5"/>
      <c r="R10" s="55"/>
      <c r="S10" s="55"/>
      <c r="T10" s="55"/>
      <c r="U10" s="55"/>
      <c r="V10" s="55"/>
      <c r="W10" s="55"/>
      <c r="X10" s="55"/>
      <c r="Y10" s="55"/>
      <c r="Z10" s="475"/>
      <c r="AA10" s="63"/>
      <c r="AB10" s="63"/>
      <c r="AC10" s="63"/>
      <c r="AD10" s="63"/>
      <c r="AE10" s="63"/>
      <c r="AF10" s="63"/>
      <c r="AG10" s="63"/>
      <c r="AH10" s="63"/>
      <c r="AI10" s="63"/>
      <c r="AJ10" s="63"/>
      <c r="AK10" s="63"/>
      <c r="AL10" s="63"/>
      <c r="AM10" s="63"/>
      <c r="AN10" s="63"/>
      <c r="AO10" s="63"/>
      <c r="AP10" s="63"/>
      <c r="AQ10" s="63"/>
      <c r="AR10" s="63"/>
      <c r="AS10" s="64"/>
      <c r="AT10" s="62"/>
    </row>
    <row r="11" spans="3:46" ht="15" customHeight="1" thickBot="1" x14ac:dyDescent="0.35">
      <c r="C11" s="4"/>
      <c r="D11" s="9"/>
      <c r="E11" s="10"/>
      <c r="F11" s="10"/>
      <c r="G11" s="10"/>
      <c r="H11" s="10"/>
      <c r="I11" s="10"/>
      <c r="J11" s="10"/>
      <c r="K11" s="10"/>
      <c r="L11" s="10"/>
      <c r="M11" s="10"/>
      <c r="N11" s="10"/>
      <c r="O11" s="10"/>
      <c r="P11" s="11"/>
      <c r="Q11" s="5"/>
      <c r="R11" s="55"/>
      <c r="S11" s="55"/>
      <c r="T11" s="55"/>
      <c r="U11" s="55"/>
      <c r="V11" s="55"/>
      <c r="W11" s="55"/>
      <c r="X11" s="55"/>
      <c r="Y11" s="55"/>
      <c r="Z11" s="475"/>
      <c r="AA11" s="63"/>
      <c r="AB11" s="80">
        <v>1</v>
      </c>
      <c r="AC11" s="80">
        <v>2</v>
      </c>
      <c r="AD11" s="80">
        <v>3</v>
      </c>
      <c r="AE11" s="80">
        <v>4</v>
      </c>
      <c r="AF11" s="80">
        <v>5</v>
      </c>
      <c r="AG11" s="80">
        <v>6</v>
      </c>
      <c r="AH11" s="80">
        <v>7</v>
      </c>
      <c r="AI11" s="80">
        <v>8</v>
      </c>
      <c r="AJ11" s="80">
        <v>9</v>
      </c>
      <c r="AK11" s="80">
        <v>10</v>
      </c>
      <c r="AL11" s="80">
        <v>11</v>
      </c>
      <c r="AM11" s="80">
        <v>12</v>
      </c>
      <c r="AN11" s="80">
        <v>13</v>
      </c>
      <c r="AO11" s="80">
        <v>14</v>
      </c>
      <c r="AP11" s="80">
        <v>15</v>
      </c>
      <c r="AQ11" s="63"/>
      <c r="AR11" s="63" t="s">
        <v>137</v>
      </c>
      <c r="AS11" s="64"/>
      <c r="AT11" s="62"/>
    </row>
    <row r="12" spans="3:46" ht="35.1" customHeight="1" thickTop="1" thickBot="1" x14ac:dyDescent="0.35">
      <c r="C12" s="4"/>
      <c r="D12" s="12"/>
      <c r="E12" s="13" t="s">
        <v>0</v>
      </c>
      <c r="F12" s="14" t="str">
        <f>IF($M$3="AFRIKAANS","INLIGTING VAN DIE KLIENT:","INFORMATION OF THE CLIENT:")</f>
        <v>INFORMATION OF THE CLIENT:</v>
      </c>
      <c r="G12" s="15"/>
      <c r="H12" s="16"/>
      <c r="I12" s="557" t="str">
        <f>IF($M$3="AFRIKAANS","(Persoon / entiteit wat gefaktureer gaan word) ","(Person / entity to be invoiced)")</f>
        <v>(Person / entity to be invoiced)</v>
      </c>
      <c r="J12" s="557"/>
      <c r="K12" s="557"/>
      <c r="L12" s="557"/>
      <c r="M12" s="557"/>
      <c r="N12" s="557"/>
      <c r="O12" s="16"/>
      <c r="P12" s="17"/>
      <c r="Q12" s="5"/>
      <c r="R12" s="55"/>
      <c r="S12" s="506"/>
      <c r="T12" s="507"/>
      <c r="U12" s="507"/>
      <c r="V12" s="507"/>
      <c r="W12" s="507"/>
      <c r="X12" s="507"/>
      <c r="Y12" s="507"/>
      <c r="Z12" s="61"/>
      <c r="AA12" s="63"/>
      <c r="AB12" s="69" t="s">
        <v>37</v>
      </c>
      <c r="AC12" s="70" t="s">
        <v>38</v>
      </c>
      <c r="AD12" s="70" t="s">
        <v>39</v>
      </c>
      <c r="AE12" s="70" t="s">
        <v>40</v>
      </c>
      <c r="AF12" s="70" t="s">
        <v>41</v>
      </c>
      <c r="AG12" s="70" t="s">
        <v>42</v>
      </c>
      <c r="AH12" s="70" t="s">
        <v>43</v>
      </c>
      <c r="AI12" s="70" t="s">
        <v>44</v>
      </c>
      <c r="AJ12" s="70" t="s">
        <v>45</v>
      </c>
      <c r="AK12" s="70" t="s">
        <v>124</v>
      </c>
      <c r="AL12" s="70" t="s">
        <v>46</v>
      </c>
      <c r="AM12" s="70" t="s">
        <v>47</v>
      </c>
      <c r="AN12" s="70" t="s">
        <v>48</v>
      </c>
      <c r="AO12" s="70" t="s">
        <v>49</v>
      </c>
      <c r="AP12" s="71" t="s">
        <v>50</v>
      </c>
      <c r="AQ12" s="63"/>
      <c r="AR12" s="71" t="str">
        <f>T26</f>
        <v>PRETORIA</v>
      </c>
      <c r="AS12" s="64"/>
      <c r="AT12" s="62"/>
    </row>
    <row r="13" spans="3:46" ht="15" customHeight="1" thickTop="1" thickBot="1" x14ac:dyDescent="0.35">
      <c r="C13" s="4"/>
      <c r="D13" s="12"/>
      <c r="E13" s="13"/>
      <c r="F13" s="14"/>
      <c r="G13" s="15"/>
      <c r="H13" s="16"/>
      <c r="I13" s="16"/>
      <c r="J13" s="16"/>
      <c r="K13" s="18"/>
      <c r="L13" s="16"/>
      <c r="M13" s="16"/>
      <c r="N13" s="16"/>
      <c r="O13" s="16"/>
      <c r="P13" s="17"/>
      <c r="Q13" s="5"/>
      <c r="R13" s="55"/>
      <c r="S13" s="508"/>
      <c r="T13" s="55"/>
      <c r="U13" s="55"/>
      <c r="V13" s="55"/>
      <c r="W13" s="55"/>
      <c r="X13" s="55"/>
      <c r="Y13" s="55"/>
      <c r="Z13" s="64"/>
      <c r="AA13" s="63"/>
      <c r="AB13" s="69" t="str">
        <f>"The Master of the High Court - "&amp;AB12</f>
        <v>The Master of the High Court - BLOEMFONTEIN</v>
      </c>
      <c r="AC13" s="69" t="str">
        <f t="shared" ref="AC13:AK13" si="0">"The Master of the High Court - "&amp;AC12</f>
        <v>The Master of the High Court - BHISHO</v>
      </c>
      <c r="AD13" s="69" t="str">
        <f t="shared" si="0"/>
        <v>The Master of the High Court - CAPE TOWN</v>
      </c>
      <c r="AE13" s="69" t="str">
        <f t="shared" si="0"/>
        <v>The Master of the High Court - DURBAN</v>
      </c>
      <c r="AF13" s="69" t="str">
        <f t="shared" si="0"/>
        <v>The Master of the High Court - GRAHAMSTOWN</v>
      </c>
      <c r="AG13" s="69" t="str">
        <f t="shared" si="0"/>
        <v>The Master of the High Court - JOHANNESBURG</v>
      </c>
      <c r="AH13" s="69" t="str">
        <f t="shared" si="0"/>
        <v>The Master of the High Court - KIMBERLEY</v>
      </c>
      <c r="AI13" s="69" t="str">
        <f t="shared" si="0"/>
        <v>The Master of the High Court - MAFIKENG</v>
      </c>
      <c r="AJ13" s="69" t="str">
        <f t="shared" si="0"/>
        <v>The Master of the High Court - MTHATHA</v>
      </c>
      <c r="AK13" s="69" t="str">
        <f t="shared" si="0"/>
        <v>The Master of the High Court - NELSPRUIT</v>
      </c>
      <c r="AL13" s="69" t="str">
        <f>"The Master of the High Court - "&amp;AL12</f>
        <v>The Master of the High Court - PIETERMARITZBURG</v>
      </c>
      <c r="AM13" s="69" t="str">
        <f>"The Master of the High Court - "&amp;AM12</f>
        <v>The Master of the High Court - POLOKWANE</v>
      </c>
      <c r="AN13" s="69" t="str">
        <f>"The Master of the High Court - "&amp;AN12</f>
        <v>The Master of the High Court - PORT ELIZABETH</v>
      </c>
      <c r="AO13" s="69" t="str">
        <f>"The Master of the High Court - "&amp;AO12</f>
        <v>The Master of the High Court - PRETORIA</v>
      </c>
      <c r="AP13" s="69" t="str">
        <f>"The Master of the High Court - "&amp;AP12</f>
        <v>The Master of the High Court - THOHOYANDO</v>
      </c>
      <c r="AQ13" s="63"/>
      <c r="AR13" s="71" t="str">
        <f>HLOOKUP(AR12,$AB$12:$AP$16,2,FALSE)</f>
        <v>The Master of the High Court - PRETORIA</v>
      </c>
      <c r="AS13" s="64"/>
      <c r="AT13" s="62"/>
    </row>
    <row r="14" spans="3:46" ht="35.1" customHeight="1" thickTop="1" thickBot="1" x14ac:dyDescent="0.35">
      <c r="C14" s="4"/>
      <c r="D14" s="19"/>
      <c r="E14" s="20" t="s">
        <v>1</v>
      </c>
      <c r="F14" s="528" t="str">
        <f>IF($M$3="AFRIKAANS","KLIENT - NAAM:","CLIENT - NAME:")</f>
        <v>CLIENT - NAME:</v>
      </c>
      <c r="G14" s="528"/>
      <c r="H14" s="558"/>
      <c r="I14" s="559"/>
      <c r="J14" s="559"/>
      <c r="K14" s="559"/>
      <c r="L14" s="559"/>
      <c r="M14" s="559"/>
      <c r="N14" s="559"/>
      <c r="O14" s="16"/>
      <c r="P14" s="17"/>
      <c r="Q14" s="5"/>
      <c r="R14" s="55"/>
      <c r="S14" s="508"/>
      <c r="T14" s="431" t="s">
        <v>74</v>
      </c>
      <c r="U14" s="538" t="str">
        <f>IF($M$3="AFRIKAANS","APPLIKANT &amp; HOOF KONTAK?","APPLICANT &amp; MAIN CONTACT?")</f>
        <v>APPLICANT &amp; MAIN CONTACT?</v>
      </c>
      <c r="V14" s="539"/>
      <c r="W14" s="539"/>
      <c r="X14" s="539"/>
      <c r="Y14" s="539"/>
      <c r="Z14" s="540"/>
      <c r="AA14" s="63"/>
      <c r="AB14" s="69" t="s">
        <v>104</v>
      </c>
      <c r="AC14" s="69" t="s">
        <v>110</v>
      </c>
      <c r="AD14" s="69" t="s">
        <v>112</v>
      </c>
      <c r="AE14" s="69" t="s">
        <v>114</v>
      </c>
      <c r="AF14" s="69" t="s">
        <v>116</v>
      </c>
      <c r="AG14" s="69" t="s">
        <v>106</v>
      </c>
      <c r="AH14" s="69" t="s">
        <v>118</v>
      </c>
      <c r="AI14" s="69" t="s">
        <v>120</v>
      </c>
      <c r="AJ14" s="69" t="s">
        <v>122</v>
      </c>
      <c r="AK14" s="69" t="s">
        <v>125</v>
      </c>
      <c r="AL14" s="69" t="s">
        <v>127</v>
      </c>
      <c r="AM14" s="69" t="s">
        <v>129</v>
      </c>
      <c r="AN14" s="69" t="s">
        <v>132</v>
      </c>
      <c r="AO14" s="69" t="s">
        <v>108</v>
      </c>
      <c r="AP14" s="69" t="s">
        <v>118</v>
      </c>
      <c r="AR14" s="69" t="str">
        <f>HLOOKUP(AR12,$AB$12:$AP$16,3,FALSE)</f>
        <v xml:space="preserve">Private Bag X60  </v>
      </c>
      <c r="AS14" s="64"/>
      <c r="AT14" s="62"/>
    </row>
    <row r="15" spans="3:46" ht="35.1" customHeight="1" thickTop="1" thickBot="1" x14ac:dyDescent="0.35">
      <c r="C15" s="4"/>
      <c r="D15" s="19"/>
      <c r="E15" s="53" t="s">
        <v>2</v>
      </c>
      <c r="F15" s="528" t="str">
        <f>IF($M$3="AFRIKAANS","ID NOMMER / REGISTRASIE NOMMER:","ID NUMBER / REGISTRATION NUMBER:")</f>
        <v>ID NUMBER / REGISTRATION NUMBER:</v>
      </c>
      <c r="G15" s="528"/>
      <c r="H15" s="534"/>
      <c r="I15" s="534"/>
      <c r="J15" s="534"/>
      <c r="K15" s="534"/>
      <c r="L15" s="534"/>
      <c r="M15" s="534"/>
      <c r="N15" s="534"/>
      <c r="O15" s="16"/>
      <c r="P15" s="17"/>
      <c r="Q15" s="5"/>
      <c r="R15" s="55"/>
      <c r="S15" s="508"/>
      <c r="T15" s="72" t="s">
        <v>19</v>
      </c>
      <c r="U15" s="538" t="str">
        <f>IF($M$3="AFRIKAANS","IS APPLIKANT 'N TRUSTEE?","IS APPLICANT A TRUSTEE?")</f>
        <v>IS APPLICANT A TRUSTEE?</v>
      </c>
      <c r="V15" s="539"/>
      <c r="W15" s="539"/>
      <c r="X15" s="539"/>
      <c r="Y15" s="539"/>
      <c r="Z15" s="540"/>
      <c r="AA15" s="63"/>
      <c r="AB15" s="69" t="s">
        <v>105</v>
      </c>
      <c r="AC15" s="69" t="s">
        <v>111</v>
      </c>
      <c r="AD15" s="69" t="s">
        <v>113</v>
      </c>
      <c r="AE15" s="69" t="s">
        <v>115</v>
      </c>
      <c r="AF15" s="69" t="s">
        <v>117</v>
      </c>
      <c r="AG15" s="69" t="s">
        <v>107</v>
      </c>
      <c r="AH15" s="69" t="s">
        <v>119</v>
      </c>
      <c r="AI15" s="69" t="s">
        <v>121</v>
      </c>
      <c r="AJ15" s="69" t="s">
        <v>123</v>
      </c>
      <c r="AK15" s="69" t="s">
        <v>126</v>
      </c>
      <c r="AL15" s="69" t="s">
        <v>128</v>
      </c>
      <c r="AM15" s="69" t="s">
        <v>130</v>
      </c>
      <c r="AN15" s="69" t="s">
        <v>133</v>
      </c>
      <c r="AO15" s="69" t="s">
        <v>109</v>
      </c>
      <c r="AP15" s="69" t="s">
        <v>134</v>
      </c>
      <c r="AR15" s="69" t="str">
        <f>HLOOKUP(AR12,$AB$12:$AP$16,4,FALSE)</f>
        <v>Pretoria</v>
      </c>
      <c r="AS15" s="64"/>
      <c r="AT15" s="62"/>
    </row>
    <row r="16" spans="3:46" ht="35.1" customHeight="1" thickTop="1" thickBot="1" x14ac:dyDescent="0.35">
      <c r="C16" s="4"/>
      <c r="D16" s="19"/>
      <c r="E16" s="20" t="s">
        <v>3</v>
      </c>
      <c r="F16" s="532" t="str">
        <f>IF($M$3="AFRIKAANS","POSADRES:","POSTAL ADDRESS:")</f>
        <v>POSTAL ADDRESS:</v>
      </c>
      <c r="G16" s="532"/>
      <c r="H16" s="534"/>
      <c r="I16" s="534"/>
      <c r="J16" s="534"/>
      <c r="K16" s="534"/>
      <c r="L16" s="534"/>
      <c r="M16" s="534"/>
      <c r="N16" s="534"/>
      <c r="O16" s="16"/>
      <c r="P16" s="17"/>
      <c r="Q16" s="5"/>
      <c r="R16" s="55"/>
      <c r="S16" s="508"/>
      <c r="T16" s="72" t="s">
        <v>19</v>
      </c>
      <c r="U16" s="538" t="str">
        <f>IF($M$3="AFRIKAANS","IS APPLIKANT DIE OPRIGTER?","IS APPLICANT THE FOUNDER?")</f>
        <v>IS APPLICANT THE FOUNDER?</v>
      </c>
      <c r="V16" s="539"/>
      <c r="W16" s="539"/>
      <c r="X16" s="539"/>
      <c r="Y16" s="539"/>
      <c r="Z16" s="540"/>
      <c r="AA16" s="63"/>
      <c r="AB16" s="69">
        <v>9300</v>
      </c>
      <c r="AC16" s="69">
        <v>5605</v>
      </c>
      <c r="AD16" s="69">
        <v>8000</v>
      </c>
      <c r="AE16" s="69">
        <v>4000</v>
      </c>
      <c r="AF16" s="69">
        <v>6140</v>
      </c>
      <c r="AG16" s="69">
        <v>2107</v>
      </c>
      <c r="AH16" s="69">
        <v>8300</v>
      </c>
      <c r="AI16" s="69">
        <v>2735</v>
      </c>
      <c r="AJ16" s="69">
        <v>5099</v>
      </c>
      <c r="AK16" s="69">
        <v>1200</v>
      </c>
      <c r="AL16" s="69">
        <v>3200</v>
      </c>
      <c r="AM16" s="91" t="s">
        <v>131</v>
      </c>
      <c r="AN16" s="69">
        <v>6000</v>
      </c>
      <c r="AO16" s="91" t="s">
        <v>84</v>
      </c>
      <c r="AP16" s="91" t="s">
        <v>135</v>
      </c>
      <c r="AR16" s="91" t="str">
        <f>HLOOKUP(AR12,$AB$12:$AP$16,5,FALSE)</f>
        <v>0001</v>
      </c>
      <c r="AS16" s="64"/>
      <c r="AT16" s="62"/>
    </row>
    <row r="17" spans="3:46" ht="35.1" customHeight="1" thickTop="1" thickBot="1" x14ac:dyDescent="0.35">
      <c r="C17" s="4"/>
      <c r="D17" s="19"/>
      <c r="E17" s="51" t="s">
        <v>4</v>
      </c>
      <c r="F17" s="532" t="str">
        <f>IF($M$3="AFRIKAANS","FISIESE ADRES:","PHYSICAL ADDRESS:")</f>
        <v>PHYSICAL ADDRESS:</v>
      </c>
      <c r="G17" s="532"/>
      <c r="H17" s="534"/>
      <c r="I17" s="534"/>
      <c r="J17" s="534"/>
      <c r="K17" s="534"/>
      <c r="L17" s="534"/>
      <c r="M17" s="534"/>
      <c r="N17" s="534"/>
      <c r="O17" s="16"/>
      <c r="P17" s="17"/>
      <c r="Q17" s="5"/>
      <c r="R17" s="55"/>
      <c r="S17" s="508"/>
      <c r="T17" s="55"/>
      <c r="U17" s="55"/>
      <c r="V17" s="55"/>
      <c r="W17" s="55"/>
      <c r="X17" s="55"/>
      <c r="Y17" s="55"/>
      <c r="Z17" s="64"/>
      <c r="AA17" s="63"/>
      <c r="AB17" s="445" t="s">
        <v>535</v>
      </c>
      <c r="AC17" s="445">
        <v>406392087</v>
      </c>
      <c r="AD17" s="445" t="s">
        <v>536</v>
      </c>
      <c r="AE17" s="445" t="s">
        <v>537</v>
      </c>
      <c r="AF17" s="445" t="s">
        <v>538</v>
      </c>
      <c r="AG17" s="445" t="s">
        <v>539</v>
      </c>
      <c r="AH17" s="445" t="s">
        <v>540</v>
      </c>
      <c r="AI17" s="445" t="s">
        <v>541</v>
      </c>
      <c r="AJ17" s="445" t="s">
        <v>542</v>
      </c>
      <c r="AK17" s="445" t="s">
        <v>543</v>
      </c>
      <c r="AL17" s="445" t="s">
        <v>544</v>
      </c>
      <c r="AM17" s="446" t="s">
        <v>545</v>
      </c>
      <c r="AN17" s="445" t="s">
        <v>546</v>
      </c>
      <c r="AO17" s="446" t="s">
        <v>547</v>
      </c>
      <c r="AP17" s="446" t="s">
        <v>548</v>
      </c>
      <c r="AR17" s="91" t="str">
        <f>HLOOKUP(AR12,$AB$12:$AP$17,6,FALSE)</f>
        <v>012 339 7700</v>
      </c>
      <c r="AS17" s="64"/>
      <c r="AT17" s="62"/>
    </row>
    <row r="18" spans="3:46" ht="35.1" customHeight="1" thickTop="1" thickBot="1" x14ac:dyDescent="0.35">
      <c r="C18" s="4"/>
      <c r="D18" s="19"/>
      <c r="E18" s="51" t="s">
        <v>5</v>
      </c>
      <c r="F18" s="528" t="str">
        <f>IF($M$3="AFRIKAANS","E - POS:","E-MAIL")</f>
        <v>E-MAIL</v>
      </c>
      <c r="G18" s="528"/>
      <c r="H18" s="550"/>
      <c r="I18" s="534"/>
      <c r="J18" s="534"/>
      <c r="K18" s="534"/>
      <c r="L18" s="534"/>
      <c r="M18" s="534"/>
      <c r="N18" s="534"/>
      <c r="O18" s="16"/>
      <c r="P18" s="17"/>
      <c r="Q18" s="5"/>
      <c r="R18" s="55"/>
      <c r="S18" s="508"/>
      <c r="T18" s="55"/>
      <c r="U18" s="55"/>
      <c r="V18" s="55"/>
      <c r="W18" s="55"/>
      <c r="X18" s="55"/>
      <c r="Y18" s="55"/>
      <c r="Z18" s="64"/>
      <c r="AA18" s="63"/>
      <c r="AB18" s="463" t="s">
        <v>553</v>
      </c>
      <c r="AC18" s="463" t="s">
        <v>552</v>
      </c>
      <c r="AD18" s="463" t="s">
        <v>554</v>
      </c>
      <c r="AE18" s="463" t="s">
        <v>555</v>
      </c>
      <c r="AF18" s="463" t="s">
        <v>552</v>
      </c>
      <c r="AG18" s="463" t="s">
        <v>556</v>
      </c>
      <c r="AH18" s="463" t="s">
        <v>557</v>
      </c>
      <c r="AI18" s="463" t="s">
        <v>560</v>
      </c>
      <c r="AJ18" s="463" t="s">
        <v>552</v>
      </c>
      <c r="AL18" s="463" t="s">
        <v>558</v>
      </c>
      <c r="AM18" s="463" t="s">
        <v>568</v>
      </c>
      <c r="AN18" s="463" t="s">
        <v>552</v>
      </c>
      <c r="AO18" s="463" t="s">
        <v>551</v>
      </c>
      <c r="AP18" s="463" t="s">
        <v>559</v>
      </c>
      <c r="AR18" s="91" t="str">
        <f>UPPER(HLOOKUP(AR12,$AB$12:$AP$18,7,FALSE))</f>
        <v>NORTH GAUTENG HIGH COURT</v>
      </c>
      <c r="AS18" s="64"/>
      <c r="AT18" s="62"/>
    </row>
    <row r="19" spans="3:46" ht="35.1" customHeight="1" thickTop="1" thickBot="1" x14ac:dyDescent="0.35">
      <c r="C19" s="4"/>
      <c r="D19" s="19"/>
      <c r="E19" s="51" t="s">
        <v>6</v>
      </c>
      <c r="F19" s="528" t="str">
        <f>IF($M$3="AFRIKAANS","TEL. NOMMER:","TEL. NUMBER:")</f>
        <v>TEL. NUMBER:</v>
      </c>
      <c r="G19" s="528"/>
      <c r="H19" s="529"/>
      <c r="I19" s="529"/>
      <c r="J19" s="529"/>
      <c r="K19" s="529"/>
      <c r="L19" s="529"/>
      <c r="M19" s="529"/>
      <c r="N19" s="529"/>
      <c r="O19" s="16"/>
      <c r="P19" s="17"/>
      <c r="Q19" s="5"/>
      <c r="R19" s="55"/>
      <c r="S19" s="508"/>
      <c r="T19" s="55"/>
      <c r="U19" s="55"/>
      <c r="V19" s="55"/>
      <c r="W19" s="55"/>
      <c r="X19" s="55"/>
      <c r="Y19" s="55"/>
      <c r="Z19" s="64"/>
      <c r="AA19" s="63"/>
      <c r="AB19" s="463" t="s">
        <v>561</v>
      </c>
      <c r="AC19" s="463" t="s">
        <v>562</v>
      </c>
      <c r="AD19" s="463" t="s">
        <v>563</v>
      </c>
      <c r="AE19" s="463" t="s">
        <v>564</v>
      </c>
      <c r="AF19" s="463" t="s">
        <v>562</v>
      </c>
      <c r="AG19" s="463" t="s">
        <v>565</v>
      </c>
      <c r="AH19" s="463" t="s">
        <v>571</v>
      </c>
      <c r="AI19" s="463" t="s">
        <v>567</v>
      </c>
      <c r="AJ19" s="463" t="s">
        <v>562</v>
      </c>
      <c r="AL19" s="463" t="s">
        <v>564</v>
      </c>
      <c r="AM19" s="463" t="s">
        <v>569</v>
      </c>
      <c r="AN19" s="463" t="s">
        <v>562</v>
      </c>
      <c r="AO19" s="463" t="s">
        <v>566</v>
      </c>
      <c r="AP19" s="463" t="s">
        <v>570</v>
      </c>
      <c r="AR19" s="91" t="str">
        <f>UPPER(HLOOKUP(AR12,$AB$12:$AP$19,8,FALSE))</f>
        <v>NOORD GAUTENG HOOGGEREGSHOF</v>
      </c>
      <c r="AS19" s="64"/>
      <c r="AT19" s="62"/>
    </row>
    <row r="20" spans="3:46" ht="35.1" customHeight="1" thickTop="1" thickBot="1" x14ac:dyDescent="0.35">
      <c r="C20" s="4"/>
      <c r="D20" s="12"/>
      <c r="E20" s="20" t="s">
        <v>9</v>
      </c>
      <c r="F20" s="532" t="str">
        <f>IF($M$3="AFRIKAANS","BTW NOMMER:","VAT NUMBER:")</f>
        <v>VAT NUMBER:</v>
      </c>
      <c r="G20" s="532"/>
      <c r="H20" s="560"/>
      <c r="I20" s="561"/>
      <c r="J20" s="561"/>
      <c r="K20" s="561"/>
      <c r="L20" s="561"/>
      <c r="M20" s="561"/>
      <c r="N20" s="561"/>
      <c r="O20" s="16"/>
      <c r="P20" s="17"/>
      <c r="Q20" s="5"/>
      <c r="R20" s="55"/>
      <c r="S20" s="509"/>
      <c r="T20" s="510"/>
      <c r="U20" s="510"/>
      <c r="V20" s="510"/>
      <c r="W20" s="510"/>
      <c r="X20" s="510"/>
      <c r="Y20" s="510"/>
      <c r="Z20" s="66"/>
      <c r="AA20" s="63"/>
      <c r="AB20" s="69">
        <v>1</v>
      </c>
      <c r="AC20" s="70">
        <v>2</v>
      </c>
      <c r="AD20" s="70">
        <v>3</v>
      </c>
      <c r="AE20" s="70">
        <v>4</v>
      </c>
      <c r="AF20" s="70">
        <v>5</v>
      </c>
      <c r="AG20" s="70">
        <v>6</v>
      </c>
      <c r="AH20" s="70">
        <v>7</v>
      </c>
      <c r="AI20" s="70">
        <v>8</v>
      </c>
      <c r="AJ20" s="70">
        <v>9</v>
      </c>
      <c r="AK20" s="70">
        <v>10</v>
      </c>
      <c r="AL20" s="70">
        <v>11</v>
      </c>
      <c r="AM20" s="70">
        <v>12</v>
      </c>
      <c r="AN20" s="70">
        <v>13</v>
      </c>
      <c r="AO20" s="71">
        <v>14</v>
      </c>
      <c r="AP20" s="63"/>
      <c r="AQ20" s="63"/>
      <c r="AR20" s="63"/>
      <c r="AS20" s="64"/>
      <c r="AT20" s="62"/>
    </row>
    <row r="21" spans="3:46" ht="15" customHeight="1" thickTop="1" thickBot="1" x14ac:dyDescent="0.35">
      <c r="C21" s="4"/>
      <c r="D21" s="12"/>
      <c r="E21" s="21"/>
      <c r="F21" s="22"/>
      <c r="G21" s="23"/>
      <c r="H21" s="22"/>
      <c r="I21" s="24"/>
      <c r="J21" s="22"/>
      <c r="K21" s="22"/>
      <c r="L21" s="22"/>
      <c r="M21" s="22"/>
      <c r="N21" s="22"/>
      <c r="O21" s="16"/>
      <c r="P21" s="17"/>
      <c r="Q21" s="5"/>
      <c r="R21" s="55"/>
      <c r="S21" s="55"/>
      <c r="T21" s="55"/>
      <c r="U21" s="55"/>
      <c r="V21" s="55"/>
      <c r="W21" s="55"/>
      <c r="X21" s="55"/>
      <c r="Y21" s="55"/>
      <c r="Z21" s="475"/>
      <c r="AA21" s="63"/>
      <c r="AB21" s="63"/>
      <c r="AC21" s="80">
        <v>1</v>
      </c>
      <c r="AD21" s="80">
        <v>2</v>
      </c>
      <c r="AE21" s="80">
        <v>3</v>
      </c>
      <c r="AF21" s="80">
        <v>4</v>
      </c>
      <c r="AG21" s="80">
        <v>5</v>
      </c>
      <c r="AH21" s="80">
        <v>6</v>
      </c>
      <c r="AI21" s="80">
        <v>7</v>
      </c>
      <c r="AJ21" s="80">
        <v>8</v>
      </c>
      <c r="AK21" s="80">
        <v>9</v>
      </c>
      <c r="AL21" s="80">
        <v>10</v>
      </c>
      <c r="AM21" s="80">
        <v>11</v>
      </c>
      <c r="AN21" s="80">
        <v>12</v>
      </c>
      <c r="AO21" s="80">
        <v>13</v>
      </c>
      <c r="AP21" s="80">
        <v>14</v>
      </c>
      <c r="AQ21" s="80">
        <v>15</v>
      </c>
      <c r="AR21" s="80">
        <v>16</v>
      </c>
      <c r="AS21" s="64"/>
      <c r="AT21" s="62"/>
    </row>
    <row r="22" spans="3:46" ht="35.1" customHeight="1" thickTop="1" thickBot="1" x14ac:dyDescent="0.35">
      <c r="C22" s="4"/>
      <c r="D22" s="12"/>
      <c r="E22" s="13" t="s">
        <v>7</v>
      </c>
      <c r="F22" s="14" t="str">
        <f>IF($M$3="AFRIKAANS","NUWE TRUST:","NEW TRUST:")</f>
        <v>NEW TRUST:</v>
      </c>
      <c r="G22" s="25"/>
      <c r="H22" s="25"/>
      <c r="I22" s="25"/>
      <c r="J22" s="25"/>
      <c r="K22" s="25"/>
      <c r="L22" s="25"/>
      <c r="M22" s="25"/>
      <c r="N22" s="25"/>
      <c r="O22" s="16"/>
      <c r="P22" s="17"/>
      <c r="Q22" s="5"/>
      <c r="R22" s="55"/>
      <c r="S22" s="506"/>
      <c r="T22" s="429"/>
      <c r="U22" s="578" t="str">
        <f>IF($M$3="AFRIKAANS","INDIEN NIE 'N NUWE TRUST NIE - IT NR?","IF NOT A NEW TRUST - IT NO?")</f>
        <v>IF NOT A NEW TRUST - IT NO?</v>
      </c>
      <c r="V22" s="579"/>
      <c r="W22" s="579"/>
      <c r="X22" s="579"/>
      <c r="Y22" s="579"/>
      <c r="Z22" s="580"/>
      <c r="AA22" s="63"/>
      <c r="AB22" s="78">
        <v>1</v>
      </c>
      <c r="AC22" s="73" t="s">
        <v>51</v>
      </c>
      <c r="AD22" s="73" t="s">
        <v>52</v>
      </c>
      <c r="AE22" s="73" t="s">
        <v>53</v>
      </c>
      <c r="AF22" s="74" t="s">
        <v>54</v>
      </c>
      <c r="AG22" s="74" t="s">
        <v>30</v>
      </c>
      <c r="AH22" s="75" t="s">
        <v>55</v>
      </c>
      <c r="AI22" s="76" t="s">
        <v>56</v>
      </c>
      <c r="AJ22" s="76" t="s">
        <v>57</v>
      </c>
      <c r="AK22" s="76" t="s">
        <v>83</v>
      </c>
      <c r="AL22" s="76" t="s">
        <v>58</v>
      </c>
      <c r="AM22" s="76" t="s">
        <v>59</v>
      </c>
      <c r="AN22" s="76" t="s">
        <v>60</v>
      </c>
      <c r="AO22" s="76" t="s">
        <v>61</v>
      </c>
      <c r="AP22" s="76" t="s">
        <v>58</v>
      </c>
      <c r="AQ22" s="76" t="s">
        <v>59</v>
      </c>
      <c r="AR22" s="76" t="s">
        <v>60</v>
      </c>
      <c r="AS22" s="64"/>
      <c r="AT22" s="62"/>
    </row>
    <row r="23" spans="3:46" ht="15" customHeight="1" thickTop="1" thickBot="1" x14ac:dyDescent="0.35">
      <c r="C23" s="4"/>
      <c r="D23" s="12"/>
      <c r="E23" s="25"/>
      <c r="F23" s="25"/>
      <c r="G23" s="25"/>
      <c r="H23" s="25"/>
      <c r="I23" s="25"/>
      <c r="J23" s="25"/>
      <c r="K23" s="25"/>
      <c r="L23" s="25"/>
      <c r="M23" s="25"/>
      <c r="N23" s="25"/>
      <c r="O23" s="16"/>
      <c r="P23" s="17"/>
      <c r="Q23" s="5"/>
      <c r="R23" s="55"/>
      <c r="S23" s="508"/>
      <c r="T23" s="55"/>
      <c r="U23" s="55"/>
      <c r="V23" s="55"/>
      <c r="W23" s="55"/>
      <c r="X23" s="55"/>
      <c r="Y23" s="55"/>
      <c r="Z23" s="64"/>
      <c r="AA23" s="63"/>
      <c r="AB23" s="78">
        <v>2</v>
      </c>
      <c r="AC23" s="73" t="s">
        <v>79</v>
      </c>
      <c r="AD23" s="73" t="s">
        <v>62</v>
      </c>
      <c r="AE23" s="73" t="s">
        <v>63</v>
      </c>
      <c r="AF23" s="74">
        <v>7502170048084</v>
      </c>
      <c r="AG23" s="74" t="s">
        <v>30</v>
      </c>
      <c r="AH23" s="77" t="s">
        <v>64</v>
      </c>
      <c r="AI23" s="76" t="s">
        <v>65</v>
      </c>
      <c r="AJ23" s="76" t="s">
        <v>66</v>
      </c>
      <c r="AK23" s="76" t="s">
        <v>67</v>
      </c>
      <c r="AL23" s="76" t="s">
        <v>68</v>
      </c>
      <c r="AM23" s="76" t="s">
        <v>72</v>
      </c>
      <c r="AN23" s="76" t="s">
        <v>69</v>
      </c>
      <c r="AO23" s="76" t="s">
        <v>70</v>
      </c>
      <c r="AP23" s="76" t="s">
        <v>71</v>
      </c>
      <c r="AQ23" s="76" t="s">
        <v>72</v>
      </c>
      <c r="AR23" s="76" t="s">
        <v>73</v>
      </c>
      <c r="AS23" s="64"/>
      <c r="AT23" s="62"/>
    </row>
    <row r="24" spans="3:46" ht="35.1" customHeight="1" thickTop="1" thickBot="1" x14ac:dyDescent="0.35">
      <c r="C24" s="4"/>
      <c r="D24" s="12"/>
      <c r="E24" s="20" t="s">
        <v>1</v>
      </c>
      <c r="F24" s="528" t="str">
        <f>IF($M$3="AFRIKAANS","NUWE TRUST SE NAAM?","NEW TRUST NAME?")</f>
        <v>NEW TRUST NAME?</v>
      </c>
      <c r="G24" s="528"/>
      <c r="H24" s="529"/>
      <c r="I24" s="529"/>
      <c r="J24" s="529"/>
      <c r="K24" s="529"/>
      <c r="L24" s="529"/>
      <c r="M24" s="529"/>
      <c r="N24" s="529"/>
      <c r="O24" s="16"/>
      <c r="P24" s="17"/>
      <c r="Q24" s="5"/>
      <c r="R24" s="55"/>
      <c r="S24" s="508"/>
      <c r="T24" s="429"/>
      <c r="U24" s="538" t="s">
        <v>577</v>
      </c>
      <c r="V24" s="539"/>
      <c r="W24" s="539"/>
      <c r="X24" s="539"/>
      <c r="Y24" s="539"/>
      <c r="Z24" s="540"/>
      <c r="AA24" s="63"/>
      <c r="AB24" s="78">
        <v>3</v>
      </c>
      <c r="AC24" s="73" t="s">
        <v>74</v>
      </c>
      <c r="AD24" s="73" t="s">
        <v>75</v>
      </c>
      <c r="AE24" s="73" t="s">
        <v>76</v>
      </c>
      <c r="AF24" s="74">
        <v>7212035068083</v>
      </c>
      <c r="AG24" s="74" t="s">
        <v>32</v>
      </c>
      <c r="AH24" s="75" t="s">
        <v>77</v>
      </c>
      <c r="AI24" s="76" t="s">
        <v>78</v>
      </c>
      <c r="AJ24" s="76" t="s">
        <v>66</v>
      </c>
      <c r="AK24" s="76" t="s">
        <v>67</v>
      </c>
      <c r="AL24" s="76" t="s">
        <v>68</v>
      </c>
      <c r="AM24" s="76" t="s">
        <v>72</v>
      </c>
      <c r="AN24" s="76" t="s">
        <v>69</v>
      </c>
      <c r="AO24" s="76" t="s">
        <v>70</v>
      </c>
      <c r="AP24" s="76" t="s">
        <v>71</v>
      </c>
      <c r="AQ24" s="76" t="s">
        <v>72</v>
      </c>
      <c r="AR24" s="76" t="s">
        <v>73</v>
      </c>
      <c r="AS24" s="64"/>
      <c r="AT24" s="62"/>
    </row>
    <row r="25" spans="3:46" ht="35.1" customHeight="1" thickTop="1" thickBot="1" x14ac:dyDescent="0.35">
      <c r="C25" s="4"/>
      <c r="D25" s="12"/>
      <c r="E25" s="53" t="s">
        <v>2</v>
      </c>
      <c r="F25" s="528" t="str">
        <f>IF($M$3="AFRIKAANS","BANK REKENING (1) BANK NAAM &amp; (2) TAK?","BANK ACCOUNT (1) BANK NAME &amp; (2) BRANCH? ")</f>
        <v xml:space="preserve">BANK ACCOUNT (1) BANK NAME &amp; (2) BRANCH? </v>
      </c>
      <c r="G25" s="528"/>
      <c r="H25" s="563"/>
      <c r="I25" s="564"/>
      <c r="J25" s="564"/>
      <c r="K25" s="565"/>
      <c r="L25" s="566"/>
      <c r="M25" s="567"/>
      <c r="N25" s="568"/>
      <c r="O25" s="16"/>
      <c r="P25" s="17"/>
      <c r="Q25" s="5"/>
      <c r="R25" s="55"/>
      <c r="S25" s="508"/>
      <c r="T25" s="429"/>
      <c r="U25" s="538" t="s">
        <v>578</v>
      </c>
      <c r="V25" s="539"/>
      <c r="W25" s="539"/>
      <c r="X25" s="539"/>
      <c r="Y25" s="539"/>
      <c r="Z25" s="540"/>
      <c r="AA25" s="63"/>
      <c r="AB25" s="78">
        <v>4</v>
      </c>
      <c r="AC25" s="73" t="s">
        <v>80</v>
      </c>
      <c r="AD25" s="73" t="s">
        <v>81</v>
      </c>
      <c r="AE25" s="73" t="s">
        <v>82</v>
      </c>
      <c r="AF25" s="74">
        <v>5102175067080</v>
      </c>
      <c r="AG25" s="74" t="s">
        <v>29</v>
      </c>
      <c r="AH25" s="75" t="s">
        <v>55</v>
      </c>
      <c r="AI25" s="76" t="s">
        <v>56</v>
      </c>
      <c r="AJ25" s="76" t="s">
        <v>57</v>
      </c>
      <c r="AK25" s="76" t="s">
        <v>83</v>
      </c>
      <c r="AL25" s="76" t="s">
        <v>58</v>
      </c>
      <c r="AM25" s="76" t="s">
        <v>59</v>
      </c>
      <c r="AN25" s="76" t="s">
        <v>60</v>
      </c>
      <c r="AO25" s="76" t="s">
        <v>61</v>
      </c>
      <c r="AP25" s="76" t="s">
        <v>58</v>
      </c>
      <c r="AQ25" s="76" t="s">
        <v>59</v>
      </c>
      <c r="AR25" s="76" t="s">
        <v>60</v>
      </c>
      <c r="AS25" s="64"/>
      <c r="AT25" s="62"/>
    </row>
    <row r="26" spans="3:46" ht="35.1" customHeight="1" thickTop="1" thickBot="1" x14ac:dyDescent="0.35">
      <c r="C26" s="4"/>
      <c r="D26" s="12"/>
      <c r="E26" s="53" t="s">
        <v>3</v>
      </c>
      <c r="F26" s="528" t="str">
        <f>IF($M$3="AFRIKAANS","STAD / DORP V BANK REKENING?","CITY/ TOWN - BANK ACCOUNT?")</f>
        <v>CITY/ TOWN - BANK ACCOUNT?</v>
      </c>
      <c r="G26" s="528"/>
      <c r="H26" s="560"/>
      <c r="I26" s="561"/>
      <c r="J26" s="561"/>
      <c r="K26" s="561"/>
      <c r="L26" s="561"/>
      <c r="M26" s="561"/>
      <c r="N26" s="561"/>
      <c r="O26" s="16"/>
      <c r="P26" s="17"/>
      <c r="Q26" s="5"/>
      <c r="R26" s="55"/>
      <c r="S26" s="508"/>
      <c r="T26" s="429" t="s">
        <v>49</v>
      </c>
      <c r="U26" s="55" t="str">
        <f>IF($M$3="AFRIKAANS","MEESTER KANTOOR?","MASTER OFFICE?")</f>
        <v>MASTER OFFICE?</v>
      </c>
      <c r="V26" s="55"/>
      <c r="W26" s="55"/>
      <c r="X26" s="55"/>
      <c r="Y26" s="55"/>
      <c r="Z26" s="511"/>
      <c r="AA26" s="63"/>
      <c r="AB26" s="78">
        <v>5</v>
      </c>
      <c r="AC26" s="73"/>
      <c r="AD26" s="73"/>
      <c r="AE26" s="73"/>
      <c r="AF26" s="74"/>
      <c r="AG26" s="74"/>
      <c r="AH26" s="75"/>
      <c r="AI26" s="76"/>
      <c r="AJ26" s="76"/>
      <c r="AK26" s="76"/>
      <c r="AL26" s="76"/>
      <c r="AM26" s="76"/>
      <c r="AN26" s="76"/>
      <c r="AO26" s="76"/>
      <c r="AP26" s="76"/>
      <c r="AQ26" s="76"/>
      <c r="AR26" s="76"/>
      <c r="AS26" s="64"/>
      <c r="AT26" s="62"/>
    </row>
    <row r="27" spans="3:46" ht="15" customHeight="1" thickTop="1" thickBot="1" x14ac:dyDescent="0.35">
      <c r="C27" s="4"/>
      <c r="D27" s="12"/>
      <c r="E27" s="26"/>
      <c r="F27" s="25"/>
      <c r="G27" s="25"/>
      <c r="H27" s="25"/>
      <c r="I27" s="25"/>
      <c r="J27" s="25"/>
      <c r="K27" s="25"/>
      <c r="L27" s="25"/>
      <c r="M27" s="25"/>
      <c r="N27" s="25"/>
      <c r="O27" s="16"/>
      <c r="P27" s="17"/>
      <c r="Q27" s="5"/>
      <c r="R27" s="55"/>
      <c r="S27" s="509"/>
      <c r="T27" s="510"/>
      <c r="U27" s="510"/>
      <c r="V27" s="510"/>
      <c r="W27" s="510"/>
      <c r="X27" s="510"/>
      <c r="Y27" s="510"/>
      <c r="Z27" s="66"/>
      <c r="AA27" s="63"/>
      <c r="AB27" s="78">
        <v>6</v>
      </c>
      <c r="AC27" s="73"/>
      <c r="AD27" s="73"/>
      <c r="AE27" s="73"/>
      <c r="AF27" s="74"/>
      <c r="AG27" s="74"/>
      <c r="AH27" s="75"/>
      <c r="AI27" s="76"/>
      <c r="AJ27" s="76"/>
      <c r="AK27" s="76"/>
      <c r="AL27" s="76"/>
      <c r="AM27" s="76"/>
      <c r="AN27" s="76"/>
      <c r="AO27" s="76"/>
      <c r="AP27" s="76"/>
      <c r="AQ27" s="76"/>
      <c r="AR27" s="76"/>
      <c r="AS27" s="64"/>
      <c r="AT27" s="62"/>
    </row>
    <row r="28" spans="3:46" ht="35.1" customHeight="1" thickTop="1" thickBot="1" x14ac:dyDescent="0.35">
      <c r="C28" s="4"/>
      <c r="D28" s="12"/>
      <c r="E28" s="13" t="s">
        <v>8</v>
      </c>
      <c r="F28" s="14" t="str">
        <f>IF($M$3="AFRIKAANS","OPRIGTER VAN DIE TRUST:","FOUNDER OF THE  TRUST:")</f>
        <v>FOUNDER OF THE  TRUST:</v>
      </c>
      <c r="G28" s="25"/>
      <c r="H28" s="25"/>
      <c r="I28" s="541" t="str">
        <f>(IF($M$3="AFRIKAANS","(Indien mkpy - meld mkpy naam en nr. in die 1ste lyntjie en daaronder die name en ID nr van die verteenwoordiger)","(If a company, mention the company name and nr in the 1st line and the representative's name and ID nr in the line below:)"))</f>
        <v>(If a company, mention the company name and nr in the 1st line and the representative's name and ID nr in the line below:)</v>
      </c>
      <c r="J28" s="542"/>
      <c r="K28" s="542"/>
      <c r="L28" s="542"/>
      <c r="M28" s="542"/>
      <c r="N28" s="542"/>
      <c r="O28" s="542"/>
      <c r="P28" s="17"/>
      <c r="Q28" s="5"/>
      <c r="R28" s="55"/>
      <c r="S28" s="55"/>
      <c r="T28" s="55"/>
      <c r="U28" s="55"/>
      <c r="V28" s="55"/>
      <c r="W28" s="55"/>
      <c r="X28" s="55"/>
      <c r="Y28" s="55"/>
      <c r="Z28" s="475"/>
      <c r="AA28" s="63"/>
      <c r="AB28" s="63"/>
      <c r="AC28" s="63"/>
      <c r="AD28" s="63"/>
      <c r="AE28" s="63"/>
      <c r="AF28" s="63"/>
      <c r="AG28" s="63"/>
      <c r="AH28" s="63"/>
      <c r="AI28" s="63"/>
      <c r="AJ28" s="63"/>
      <c r="AK28" s="63"/>
      <c r="AL28" s="63"/>
      <c r="AM28" s="63"/>
      <c r="AN28" s="63"/>
      <c r="AO28" s="63"/>
      <c r="AP28" s="63"/>
      <c r="AQ28" s="63"/>
      <c r="AR28" s="63"/>
      <c r="AS28" s="64"/>
      <c r="AT28" s="62"/>
    </row>
    <row r="29" spans="3:46" ht="15" customHeight="1" thickTop="1" thickBot="1" x14ac:dyDescent="0.35">
      <c r="C29" s="4"/>
      <c r="D29" s="12"/>
      <c r="E29" s="25"/>
      <c r="F29" s="25"/>
      <c r="G29" s="25"/>
      <c r="H29" s="25"/>
      <c r="I29" s="25"/>
      <c r="J29" s="25"/>
      <c r="K29" s="25"/>
      <c r="L29" s="25"/>
      <c r="M29" s="25"/>
      <c r="N29" s="25"/>
      <c r="O29" s="16"/>
      <c r="P29" s="17"/>
      <c r="Q29" s="5"/>
      <c r="R29" s="55"/>
      <c r="S29" s="506"/>
      <c r="T29" s="507"/>
      <c r="U29" s="507"/>
      <c r="V29" s="507"/>
      <c r="W29" s="507"/>
      <c r="X29" s="507"/>
      <c r="Y29" s="507"/>
      <c r="Z29" s="61"/>
      <c r="AA29" s="63"/>
      <c r="AB29" s="63"/>
      <c r="AC29" s="63"/>
      <c r="AD29" s="63"/>
      <c r="AE29" s="63"/>
      <c r="AF29" s="63"/>
      <c r="AG29" s="63"/>
      <c r="AH29" s="63"/>
      <c r="AI29" s="63"/>
      <c r="AJ29" s="63"/>
      <c r="AK29" s="63"/>
      <c r="AL29" s="63"/>
      <c r="AM29" s="63"/>
      <c r="AN29" s="63"/>
      <c r="AO29" s="63"/>
      <c r="AP29" s="63"/>
      <c r="AQ29" s="63"/>
      <c r="AR29" s="63"/>
      <c r="AS29" s="64"/>
      <c r="AT29" s="62"/>
    </row>
    <row r="30" spans="3:46" ht="35.1" customHeight="1" thickTop="1" thickBot="1" x14ac:dyDescent="0.35">
      <c r="C30" s="4"/>
      <c r="D30" s="12"/>
      <c r="E30" s="53" t="s">
        <v>1</v>
      </c>
      <c r="F30" s="533" t="str">
        <f>IF($M$3="AFRIKAANS","AS MKPY, DIE NAAM, ANDERSINS (1) VOLLE NAME &amp; (2) VAN v INDIVIDU:","IF COMPANY, THE NAME, OTHERWISE (1) FULL NAMES AND (2) SURNAME of INDIVIDUAL:")</f>
        <v>IF COMPANY, THE NAME, OTHERWISE (1) FULL NAMES AND (2) SURNAME of INDIVIDUAL:</v>
      </c>
      <c r="G30" s="533"/>
      <c r="H30" s="543"/>
      <c r="I30" s="544"/>
      <c r="J30" s="544"/>
      <c r="K30" s="544"/>
      <c r="L30" s="545"/>
      <c r="M30" s="543"/>
      <c r="N30" s="545"/>
      <c r="O30" s="16"/>
      <c r="P30" s="17"/>
      <c r="Q30" s="5"/>
      <c r="R30" s="55"/>
      <c r="S30" s="508"/>
      <c r="T30" s="72"/>
      <c r="U30" s="55" t="str">
        <f>IF($M$3="AFRIKAANS","TITEL:","TITLE:")</f>
        <v>TITLE:</v>
      </c>
      <c r="V30" s="55"/>
      <c r="W30" s="55"/>
      <c r="X30" s="55"/>
      <c r="Y30" s="55"/>
      <c r="Z30" s="64"/>
      <c r="AA30" s="63"/>
      <c r="AB30" t="s">
        <v>137</v>
      </c>
      <c r="AC30" s="73" t="str">
        <f>T14</f>
        <v>STEFAN STRYDOM</v>
      </c>
      <c r="AD30" s="73" t="str">
        <f>VLOOKUP($AC$30,$AC$22:$AR$26,AD21,FALSE)</f>
        <v xml:space="preserve">STEFAN </v>
      </c>
      <c r="AE30" s="73" t="str">
        <f t="shared" ref="AE30:AR30" si="1">VLOOKUP($AC$30,$AC$22:$AR$26,AE21,FALSE)</f>
        <v>STRYDOM</v>
      </c>
      <c r="AF30" s="73">
        <f t="shared" si="1"/>
        <v>7212035068083</v>
      </c>
      <c r="AG30" s="73" t="str">
        <f t="shared" si="1"/>
        <v>DR.</v>
      </c>
      <c r="AH30" s="73" t="str">
        <f t="shared" si="1"/>
        <v>sstrydom@s-bro.co.za</v>
      </c>
      <c r="AI30" s="73" t="str">
        <f t="shared" si="1"/>
        <v>082 786 6107</v>
      </c>
      <c r="AJ30" s="73" t="str">
        <f t="shared" si="1"/>
        <v>0864714504</v>
      </c>
      <c r="AK30" s="73" t="str">
        <f t="shared" si="1"/>
        <v>POSTNET SUITE 1305, PRIVATE BAG X1007</v>
      </c>
      <c r="AL30" s="73" t="str">
        <f t="shared" si="1"/>
        <v>LYTTLETON</v>
      </c>
      <c r="AM30" s="73" t="str">
        <f t="shared" si="1"/>
        <v>GAUTENG</v>
      </c>
      <c r="AN30" s="73" t="str">
        <f t="shared" si="1"/>
        <v>0140</v>
      </c>
      <c r="AO30" s="73" t="str">
        <f t="shared" si="1"/>
        <v xml:space="preserve">5 MOUNT CROSSON CLOSE </v>
      </c>
      <c r="AP30" s="73" t="str">
        <f t="shared" si="1"/>
        <v>MIDRAND</v>
      </c>
      <c r="AQ30" s="73" t="str">
        <f t="shared" si="1"/>
        <v>GAUTENG</v>
      </c>
      <c r="AR30" s="73" t="str">
        <f t="shared" si="1"/>
        <v>1692</v>
      </c>
      <c r="AS30" s="64"/>
      <c r="AT30" s="62"/>
    </row>
    <row r="31" spans="3:46" ht="35.1" customHeight="1" thickTop="1" thickBot="1" x14ac:dyDescent="0.35">
      <c r="C31" s="4"/>
      <c r="D31" s="12"/>
      <c r="E31" s="53" t="s">
        <v>2</v>
      </c>
      <c r="F31" s="528" t="str">
        <f>IF($M$3="AFRIKAANS","ID NOMMER / REGISTRASIE NOMMER:","ID NUMBER / REGISTRATION NUMBER:")</f>
        <v>ID NUMBER / REGISTRATION NUMBER:</v>
      </c>
      <c r="G31" s="528"/>
      <c r="H31" s="562"/>
      <c r="I31" s="529"/>
      <c r="J31" s="529"/>
      <c r="K31" s="529"/>
      <c r="L31" s="529"/>
      <c r="M31" s="529"/>
      <c r="N31" s="529"/>
      <c r="O31" s="16"/>
      <c r="P31" s="17"/>
      <c r="Q31" s="5"/>
      <c r="R31" s="55"/>
      <c r="S31" s="508"/>
      <c r="T31" s="72" t="s">
        <v>27</v>
      </c>
      <c r="U31" s="55" t="str">
        <f>IF($M$3="AFRIKAANS","INDIVIDU?","INDIVIDUAL?")</f>
        <v>INDIVIDUAL?</v>
      </c>
      <c r="V31" s="55"/>
      <c r="W31" s="55"/>
      <c r="X31" s="55"/>
      <c r="Y31" s="55"/>
      <c r="Z31" s="64"/>
      <c r="AA31" s="63"/>
      <c r="AB31" s="72" t="str">
        <f>IF(T31="JA","YES",IF(T31="YES","YES","NO"))</f>
        <v>YES</v>
      </c>
      <c r="AS31" s="64"/>
      <c r="AT31" s="62"/>
    </row>
    <row r="32" spans="3:46" ht="35.1" customHeight="1" thickTop="1" thickBot="1" x14ac:dyDescent="0.35">
      <c r="C32" s="4"/>
      <c r="D32" s="12"/>
      <c r="E32" s="51" t="s">
        <v>3</v>
      </c>
      <c r="F32" s="528" t="str">
        <f>IF($M$3="AFRIKAANS","TEL. NOMMER:","TEL. NUMBER:")</f>
        <v>TEL. NUMBER:</v>
      </c>
      <c r="G32" s="528"/>
      <c r="H32" s="529"/>
      <c r="I32" s="529"/>
      <c r="J32" s="529"/>
      <c r="K32" s="529"/>
      <c r="L32" s="529"/>
      <c r="M32" s="529"/>
      <c r="N32" s="529"/>
      <c r="O32" s="16"/>
      <c r="P32" s="17"/>
      <c r="Q32" s="5"/>
      <c r="R32" s="55"/>
      <c r="S32" s="508"/>
      <c r="T32" s="429"/>
      <c r="U32" s="569" t="str">
        <f>IF($M$3="AFRIKAANS","INDIEN MKPY, VERTEENWOORDIGER NAAM(E)?","IF PTY, REPRESENTATIVE NAME(S)?")</f>
        <v>IF PTY, REPRESENTATIVE NAME(S)?</v>
      </c>
      <c r="V32" s="570"/>
      <c r="W32" s="570"/>
      <c r="X32" s="570"/>
      <c r="Y32" s="570"/>
      <c r="Z32" s="571"/>
      <c r="AA32" s="63"/>
      <c r="AB32" t="s">
        <v>361</v>
      </c>
      <c r="AC32" t="s">
        <v>362</v>
      </c>
      <c r="AE32" s="584" t="str">
        <f>UPPER(IF(AB31="no",H30,""))</f>
        <v/>
      </c>
      <c r="AF32" s="585"/>
      <c r="AG32" s="584" t="str">
        <f>SUBSTITUTE(IF(AE32&lt;&gt;"",H31,"")," ","")</f>
        <v/>
      </c>
      <c r="AH32" s="585"/>
      <c r="AI32" s="584" t="str">
        <f>UPPER(IF(AE32="","",(T32)))</f>
        <v/>
      </c>
      <c r="AJ32" s="585"/>
      <c r="AK32" s="584" t="str">
        <f>UPPER(IF(AE32="","",T33))</f>
        <v/>
      </c>
      <c r="AL32" s="585"/>
      <c r="AM32" s="584" t="str">
        <f>UPPER(IF(AE32="","",(T34)))</f>
        <v/>
      </c>
      <c r="AN32" s="585"/>
      <c r="AS32" s="64"/>
      <c r="AT32" s="62"/>
    </row>
    <row r="33" spans="3:105" ht="35.1" customHeight="1" thickTop="1" thickBot="1" x14ac:dyDescent="0.35">
      <c r="C33" s="4"/>
      <c r="D33" s="12"/>
      <c r="E33" s="53" t="s">
        <v>4</v>
      </c>
      <c r="F33" s="528" t="str">
        <f>IF($M$3="AFRIKAANS","POSADRES (posbus nr, stad, kode):","POSTAL ADDRESS (box no, city, code):")</f>
        <v>POSTAL ADDRESS (box no, city, code):</v>
      </c>
      <c r="G33" s="528"/>
      <c r="H33" s="535"/>
      <c r="I33" s="536"/>
      <c r="J33" s="537"/>
      <c r="K33" s="535"/>
      <c r="L33" s="536"/>
      <c r="M33" s="537"/>
      <c r="N33" s="50"/>
      <c r="O33" s="16"/>
      <c r="P33" s="17"/>
      <c r="Q33" s="5"/>
      <c r="R33" s="55"/>
      <c r="S33" s="508"/>
      <c r="T33" s="429"/>
      <c r="U33" s="569" t="str">
        <f>IF($M$3="AFRIKAANS","INDIEN MKPY, VERTEENWOORDIGER VAN?","IF PTY, REPRESENTATIVE SURNAME?")</f>
        <v>IF PTY, REPRESENTATIVE SURNAME?</v>
      </c>
      <c r="V33" s="570"/>
      <c r="W33" s="570"/>
      <c r="X33" s="570"/>
      <c r="Y33" s="570"/>
      <c r="Z33" s="571"/>
      <c r="AA33" s="63"/>
      <c r="AC33" t="s">
        <v>363</v>
      </c>
      <c r="AE33" s="584" t="str">
        <f>UPPER(IF(AB31="yes",M30,""))</f>
        <v/>
      </c>
      <c r="AF33" s="585"/>
      <c r="AG33" s="584" t="str">
        <f>UPPER(IF(AB31="yes",H30,""))</f>
        <v/>
      </c>
      <c r="AH33" s="585"/>
      <c r="AI33" s="584" t="str">
        <f>SUBSTITUTE(H31," ","")</f>
        <v/>
      </c>
      <c r="AJ33" s="585"/>
      <c r="AM33" s="104" t="str">
        <f>LEFT(AM32,6)</f>
        <v/>
      </c>
      <c r="AN33" s="104" t="str">
        <f>LEFT(RIGHT(AM32,7),4)</f>
        <v/>
      </c>
      <c r="AO33" s="104" t="str">
        <f>MID(AM32,11,2)</f>
        <v/>
      </c>
      <c r="AP33" s="104" t="str">
        <f>RIGHT(AM32,1)</f>
        <v/>
      </c>
      <c r="AQ33" s="523" t="str">
        <f>AM33&amp;" "&amp;AN33&amp;" "&amp;AO33&amp;" "&amp;AP33</f>
        <v xml:space="preserve">   </v>
      </c>
      <c r="AR33" s="524"/>
      <c r="AS33" s="64"/>
      <c r="AT33" s="62"/>
    </row>
    <row r="34" spans="3:105" ht="35.1" customHeight="1" thickTop="1" thickBot="1" x14ac:dyDescent="0.35">
      <c r="C34" s="4"/>
      <c r="D34" s="12"/>
      <c r="E34" s="53" t="s">
        <v>5</v>
      </c>
      <c r="F34" s="528" t="str">
        <f>IF($M$3="AFRIKAANS","FISIESE ADRES (str naam &amp; nr, stad, kode):","PHYSICAL ADDRESS (str name &amp; no, city, code):")</f>
        <v>PHYSICAL ADDRESS (str name &amp; no, city, code):</v>
      </c>
      <c r="G34" s="528"/>
      <c r="H34" s="535"/>
      <c r="I34" s="536"/>
      <c r="J34" s="537"/>
      <c r="K34" s="535"/>
      <c r="L34" s="536"/>
      <c r="M34" s="537"/>
      <c r="N34" s="522"/>
      <c r="O34" s="16"/>
      <c r="P34" s="17"/>
      <c r="Q34" s="5"/>
      <c r="R34" s="55"/>
      <c r="S34" s="508"/>
      <c r="T34" s="430"/>
      <c r="U34" s="569" t="str">
        <f>IF($M$3="AFRIKAANS","INDIEN MKPY, VERTEENWOORDIGER ID?","IF PTY, REPRESENTATIVE ID?")</f>
        <v>IF PTY, REPRESENTATIVE ID?</v>
      </c>
      <c r="V34" s="570"/>
      <c r="W34" s="570"/>
      <c r="X34" s="570"/>
      <c r="Y34" s="570"/>
      <c r="Z34" s="571"/>
      <c r="AA34" s="63"/>
      <c r="AE34" s="397" t="s">
        <v>221</v>
      </c>
      <c r="AF34" s="397"/>
      <c r="AG34" s="397" t="s">
        <v>364</v>
      </c>
      <c r="AH34" s="350"/>
      <c r="AI34" s="397" t="s">
        <v>364</v>
      </c>
      <c r="AJ34" s="350"/>
      <c r="AS34" s="64"/>
      <c r="AT34" s="62"/>
    </row>
    <row r="35" spans="3:105" ht="35.1" customHeight="1" thickTop="1" thickBot="1" x14ac:dyDescent="0.35">
      <c r="C35" s="4"/>
      <c r="D35" s="12"/>
      <c r="E35" s="20" t="s">
        <v>6</v>
      </c>
      <c r="F35" s="532" t="str">
        <f>IF($M$3="AFRIKAANS","OOK 'N BEGUNSTIGDE?","ALSO A BENEFICIARY?")</f>
        <v>ALSO A BENEFICIARY?</v>
      </c>
      <c r="G35" s="532"/>
      <c r="H35" s="67"/>
      <c r="I35" s="25" t="str">
        <f>IF($M$3="AFRIKAANS","JA / NEE","YES / NO")</f>
        <v>YES / NO</v>
      </c>
      <c r="J35" s="47" t="s">
        <v>9</v>
      </c>
      <c r="K35" s="48" t="str">
        <f>IF($M$3="AFRIKAANS","GETROUD?","MARRIED?")</f>
        <v>MARRIED?</v>
      </c>
      <c r="L35" s="67"/>
      <c r="M35" s="67"/>
      <c r="N35" s="67"/>
      <c r="O35" s="16"/>
      <c r="P35" s="17"/>
      <c r="Q35" s="5"/>
      <c r="R35" s="55"/>
      <c r="S35" s="509"/>
      <c r="T35" s="515"/>
      <c r="U35" s="515"/>
      <c r="V35" s="516"/>
      <c r="W35" s="516"/>
      <c r="X35" s="516"/>
      <c r="Y35" s="516"/>
      <c r="Z35" s="517"/>
      <c r="AA35" s="63"/>
      <c r="AI35" s="104" t="str">
        <f>LEFT(AI33,6)</f>
        <v/>
      </c>
      <c r="AJ35" s="104" t="str">
        <f>LEFT(RIGHT(AI33,7),4)</f>
        <v/>
      </c>
      <c r="AK35" s="104" t="str">
        <f>MID(AI33,11,2)</f>
        <v/>
      </c>
      <c r="AL35" s="104" t="str">
        <f>RIGHT(AI33,1)</f>
        <v/>
      </c>
      <c r="AM35" s="523" t="str">
        <f>AI35&amp;" "&amp;AJ35&amp;" "&amp;AK35&amp;" "&amp;AL35</f>
        <v xml:space="preserve">   </v>
      </c>
      <c r="AN35" s="524"/>
      <c r="AS35" s="64"/>
      <c r="AT35" s="62"/>
    </row>
    <row r="36" spans="3:105" ht="35.1" customHeight="1" thickTop="1" thickBot="1" x14ac:dyDescent="0.35">
      <c r="C36" s="4"/>
      <c r="D36" s="12"/>
      <c r="E36" s="47" t="s">
        <v>11</v>
      </c>
      <c r="F36" s="532" t="str">
        <f>IF($M$3="AFRIKAANS","OOK 'N TRUSTEE?","ALSO A TRUSTEE?")</f>
        <v>ALSO A TRUSTEE?</v>
      </c>
      <c r="G36" s="532"/>
      <c r="H36" s="67"/>
      <c r="I36" s="25" t="str">
        <f>IF($M$3="AFRIKAANS","JA / NEE","YES / NO")</f>
        <v>YES / NO</v>
      </c>
      <c r="J36" s="25"/>
      <c r="K36" s="25"/>
      <c r="L36" s="57" t="str">
        <f>IF($M$3="AFRIKAANS","Buite gvg","Out of C.O.P.")</f>
        <v>Out of C.O.P.</v>
      </c>
      <c r="M36" s="57" t="str">
        <f>IF($M$3="AFRIKAANS","Binne gvg","in C.O.P.")</f>
        <v>in C.O.P.</v>
      </c>
      <c r="N36" s="57" t="str">
        <f>IF($M$3="AFRIKAANS","Nee","No")</f>
        <v>No</v>
      </c>
      <c r="O36" s="16"/>
      <c r="P36" s="17"/>
      <c r="Q36" s="5"/>
      <c r="R36" s="55"/>
      <c r="S36" s="55"/>
      <c r="V36" s="513"/>
      <c r="W36" s="513"/>
      <c r="X36" s="513"/>
      <c r="Y36" s="513"/>
      <c r="Z36" s="514"/>
      <c r="AA36" s="63"/>
      <c r="AS36" s="64"/>
      <c r="AT36" s="62"/>
    </row>
    <row r="37" spans="3:105" ht="7.5" customHeight="1" thickTop="1" thickBot="1" x14ac:dyDescent="0.35">
      <c r="C37" s="4"/>
      <c r="D37" s="12"/>
      <c r="E37" s="26"/>
      <c r="F37" s="25"/>
      <c r="G37" s="25"/>
      <c r="H37" s="25"/>
      <c r="I37" s="25"/>
      <c r="J37" s="25"/>
      <c r="K37" s="25"/>
      <c r="L37" s="25"/>
      <c r="M37" s="25"/>
      <c r="N37" s="25"/>
      <c r="O37" s="16"/>
      <c r="P37" s="17"/>
      <c r="Q37" s="5"/>
      <c r="R37" s="55"/>
      <c r="S37" s="506"/>
      <c r="T37" s="507"/>
      <c r="U37" s="507"/>
      <c r="V37" s="507"/>
      <c r="W37" s="507"/>
      <c r="X37" s="507"/>
      <c r="Y37" s="507"/>
      <c r="Z37" s="61"/>
      <c r="AA37" s="63"/>
      <c r="AS37" s="64"/>
      <c r="AT37" s="62"/>
    </row>
    <row r="38" spans="3:105" ht="35.1" customHeight="1" thickTop="1" thickBot="1" x14ac:dyDescent="0.35">
      <c r="C38" s="4"/>
      <c r="D38" s="12"/>
      <c r="E38" s="13" t="s">
        <v>10</v>
      </c>
      <c r="F38" s="14" t="str">
        <f>IF($M$3="AFRIKAANS","TRUSTEE 1 VAN DIE TRUST:","TRUSTEE 1 OF THE TRUST:")</f>
        <v>TRUSTEE 1 OF THE TRUST:</v>
      </c>
      <c r="G38" s="25"/>
      <c r="H38" s="25"/>
      <c r="I38" s="25"/>
      <c r="J38" s="25"/>
      <c r="K38" s="25"/>
      <c r="L38" s="25"/>
      <c r="M38" s="25"/>
      <c r="N38" s="25"/>
      <c r="O38" s="16"/>
      <c r="P38" s="17"/>
      <c r="Q38" s="5"/>
      <c r="R38" s="55"/>
      <c r="S38" s="509"/>
      <c r="T38" s="72" t="s">
        <v>27</v>
      </c>
      <c r="U38" s="518" t="str">
        <f>IF($M$3="AFRIKAANS","ALLE TRUSTEES INDIVIDUE?","ALL TRUSTEE INDIVIDUALS?")</f>
        <v>ALL TRUSTEE INDIVIDUALS?</v>
      </c>
      <c r="V38" s="72">
        <v>3</v>
      </c>
      <c r="W38" s="519" t="str">
        <f>IF($M$3="AFRIKAANS","AANTAL TRUSTEES?","NUMBER OF TRUSTEES?")</f>
        <v>NUMBER OF TRUSTEES?</v>
      </c>
      <c r="X38" s="72">
        <v>3</v>
      </c>
      <c r="Y38" s="519" t="str">
        <f>IF($M$3="AFRIKAANS","MINIMUM AANTAL TRUSTEES?","MINIMUM NO TRUSTEES?")</f>
        <v>MINIMUM NO TRUSTEES?</v>
      </c>
      <c r="Z38" s="520"/>
      <c r="AA38" s="63"/>
      <c r="AB38" s="63"/>
      <c r="AC38" s="63"/>
      <c r="AD38" s="63"/>
      <c r="AE38" s="63"/>
      <c r="AF38" s="63"/>
      <c r="AG38" s="63"/>
      <c r="AH38" s="63"/>
      <c r="AI38" s="63"/>
      <c r="AJ38" s="63"/>
      <c r="AK38" s="63"/>
      <c r="AL38" s="63"/>
      <c r="AM38" s="63"/>
      <c r="AN38" s="63"/>
      <c r="AO38" s="63"/>
      <c r="AP38" s="63"/>
      <c r="AQ38" s="63"/>
      <c r="AR38" s="63"/>
      <c r="AS38" s="64"/>
      <c r="AT38" s="62"/>
    </row>
    <row r="39" spans="3:105" ht="15" customHeight="1" thickTop="1" thickBot="1" x14ac:dyDescent="0.35">
      <c r="C39" s="4"/>
      <c r="D39" s="12"/>
      <c r="E39" s="25"/>
      <c r="F39" s="25"/>
      <c r="G39" s="25"/>
      <c r="H39" s="25"/>
      <c r="I39" s="25"/>
      <c r="J39" s="25"/>
      <c r="K39" s="25"/>
      <c r="L39" s="25"/>
      <c r="M39" s="25"/>
      <c r="N39" s="25"/>
      <c r="O39" s="16"/>
      <c r="P39" s="17"/>
      <c r="Q39" s="5"/>
      <c r="R39" s="55"/>
      <c r="S39" s="55"/>
      <c r="T39" s="55"/>
      <c r="U39" s="55"/>
      <c r="V39" s="55"/>
      <c r="W39" s="55"/>
      <c r="X39" s="55"/>
      <c r="Y39" s="55"/>
      <c r="Z39" s="475"/>
      <c r="AA39" s="63"/>
      <c r="AB39" s="63"/>
      <c r="AC39" s="63"/>
      <c r="AD39" s="63"/>
      <c r="AE39" s="63"/>
      <c r="AF39" s="63"/>
      <c r="AG39" s="63"/>
      <c r="AH39" s="63"/>
      <c r="AI39" s="63"/>
      <c r="AJ39" s="63"/>
      <c r="AK39" s="63"/>
      <c r="AL39" s="63"/>
      <c r="AM39" s="63"/>
      <c r="AN39" s="63"/>
      <c r="AO39" s="63"/>
      <c r="AP39" s="63"/>
      <c r="AQ39" s="63"/>
      <c r="AR39" s="63"/>
      <c r="AS39" s="64"/>
      <c r="AT39" s="62"/>
    </row>
    <row r="40" spans="3:105" ht="35.1" customHeight="1" thickTop="1" thickBot="1" x14ac:dyDescent="0.35">
      <c r="C40" s="4"/>
      <c r="D40" s="12"/>
      <c r="E40" s="53" t="s">
        <v>1</v>
      </c>
      <c r="F40" s="528" t="str">
        <f>IF($M$3="AFRIKAANS","(1) VOLLE NAME EN (2) VAN:","(1) FULL NAMES AND (2) SURNAME:")</f>
        <v>(1) FULL NAMES AND (2) SURNAME:</v>
      </c>
      <c r="G40" s="528"/>
      <c r="H40" s="543"/>
      <c r="I40" s="544"/>
      <c r="J40" s="544"/>
      <c r="K40" s="544"/>
      <c r="L40" s="545"/>
      <c r="M40" s="543"/>
      <c r="N40" s="545"/>
      <c r="O40" s="16"/>
      <c r="P40" s="17"/>
      <c r="Q40" s="5"/>
      <c r="R40" s="55"/>
      <c r="S40" s="506"/>
      <c r="T40" s="72" t="s">
        <v>33</v>
      </c>
      <c r="U40" s="507" t="str">
        <f>IF($M$3="AFRIKAANS","TITEL:","TITLE:")</f>
        <v>TITLE:</v>
      </c>
      <c r="V40" s="507"/>
      <c r="W40" s="507"/>
      <c r="X40" s="507"/>
      <c r="Y40" s="507"/>
      <c r="Z40" s="61"/>
      <c r="AA40" s="63"/>
      <c r="AB40" s="63"/>
      <c r="AC40" s="63"/>
      <c r="AD40" s="63"/>
      <c r="AE40" s="63"/>
      <c r="AF40" s="63"/>
      <c r="AG40" s="63"/>
      <c r="AH40" s="63"/>
      <c r="AI40" s="63"/>
      <c r="AJ40" s="63"/>
      <c r="AK40" s="63"/>
      <c r="AL40" s="63"/>
      <c r="AM40" s="63"/>
      <c r="AN40" s="63"/>
      <c r="AO40" s="63"/>
      <c r="AP40" s="63"/>
      <c r="AQ40" s="63"/>
      <c r="AR40" s="63"/>
      <c r="AS40" s="64"/>
      <c r="AT40" s="62"/>
      <c r="DA40" t="str">
        <f>IF('TRUST VREALYS QUESTIONNAIRE'!T38="YES",'TRUST VREALYS QUESTIONNAIRE'!V38,"")</f>
        <v/>
      </c>
    </row>
    <row r="41" spans="3:105" ht="35.1" customHeight="1" thickTop="1" thickBot="1" x14ac:dyDescent="0.35">
      <c r="C41" s="4"/>
      <c r="D41" s="12"/>
      <c r="E41" s="53" t="s">
        <v>2</v>
      </c>
      <c r="F41" s="528" t="str">
        <f>IF($M$3="AFRIKAANS","ID NOMMER / REGISTRASIE NOMMER:","ID NUMBER / REGISTRATION NUMBER:")</f>
        <v>ID NUMBER / REGISTRATION NUMBER:</v>
      </c>
      <c r="G41" s="528"/>
      <c r="H41" s="529"/>
      <c r="I41" s="529"/>
      <c r="J41" s="529"/>
      <c r="K41" s="529"/>
      <c r="L41" s="529"/>
      <c r="M41" s="529"/>
      <c r="N41" s="529"/>
      <c r="O41" s="16"/>
      <c r="P41" s="17"/>
      <c r="Q41" s="5"/>
      <c r="R41" s="55"/>
      <c r="S41" s="508"/>
      <c r="T41" s="72" t="s">
        <v>27</v>
      </c>
      <c r="U41" s="55" t="str">
        <f>IF($M$3="AFRIKAANS","INDIVIDU:","INDIVIDUAL:")</f>
        <v>INDIVIDUAL:</v>
      </c>
      <c r="V41" s="55"/>
      <c r="W41" s="55"/>
      <c r="X41" s="55"/>
      <c r="Y41" s="55"/>
      <c r="Z41" s="64"/>
      <c r="AA41" s="63"/>
      <c r="AB41" s="63"/>
      <c r="AC41" s="63"/>
      <c r="AD41" s="63"/>
      <c r="AE41" s="63"/>
      <c r="AF41" s="63"/>
      <c r="AG41" s="63"/>
      <c r="AH41" s="63"/>
      <c r="AI41" s="63"/>
      <c r="AJ41" s="63"/>
      <c r="AK41" s="63"/>
      <c r="AL41" s="63"/>
      <c r="AM41" s="63"/>
      <c r="AN41" s="63"/>
      <c r="AO41" s="63"/>
      <c r="AP41" s="63"/>
      <c r="AQ41" s="63"/>
      <c r="AR41" s="63"/>
      <c r="AS41" s="64"/>
      <c r="AT41" s="62"/>
    </row>
    <row r="42" spans="3:105" ht="35.1" customHeight="1" thickTop="1" thickBot="1" x14ac:dyDescent="0.35">
      <c r="C42" s="4"/>
      <c r="D42" s="12"/>
      <c r="E42" s="53" t="s">
        <v>3</v>
      </c>
      <c r="F42" s="528" t="str">
        <f>IF($M$3="AFRIKAANS","(1) TEL. NOMMER &amp; (2) E-POS:","(1) TEL. NUMBER &amp; (2) EMAIL:")</f>
        <v>(1) TEL. NUMBER &amp; (2) EMAIL:</v>
      </c>
      <c r="G42" s="528"/>
      <c r="H42" s="543"/>
      <c r="I42" s="544"/>
      <c r="J42" s="545"/>
      <c r="K42" s="546"/>
      <c r="L42" s="547"/>
      <c r="M42" s="547"/>
      <c r="N42" s="548"/>
      <c r="O42" s="16"/>
      <c r="P42" s="17"/>
      <c r="Q42" s="5"/>
      <c r="R42" s="55"/>
      <c r="S42" s="508"/>
      <c r="T42" s="72" t="s">
        <v>28</v>
      </c>
      <c r="U42" s="538" t="str">
        <f>IF($M$3="AFRIKAANS","ONAFHANKLIKE TRUSTEE?","INDEPENDENT TRUSTEE?")</f>
        <v>INDEPENDENT TRUSTEE?</v>
      </c>
      <c r="V42" s="539"/>
      <c r="W42" s="539"/>
      <c r="X42" s="539"/>
      <c r="Y42" s="539"/>
      <c r="Z42" s="540"/>
      <c r="AA42" s="63"/>
      <c r="AB42" s="63"/>
      <c r="AC42" s="63"/>
      <c r="AD42" s="63"/>
      <c r="AE42" s="63"/>
      <c r="AF42" s="63"/>
      <c r="AG42" s="63"/>
      <c r="AH42" s="63"/>
      <c r="AI42" s="63"/>
      <c r="AJ42" s="63"/>
      <c r="AK42" s="63"/>
      <c r="AL42" s="63"/>
      <c r="AM42" s="63"/>
      <c r="AN42" s="63"/>
      <c r="AO42" s="63"/>
      <c r="AP42" s="63"/>
      <c r="AQ42" s="63"/>
      <c r="AR42" s="63"/>
      <c r="AS42" s="64"/>
      <c r="AT42" s="62"/>
    </row>
    <row r="43" spans="3:105" ht="35.1" customHeight="1" thickTop="1" thickBot="1" x14ac:dyDescent="0.35">
      <c r="C43" s="4"/>
      <c r="D43" s="12"/>
      <c r="E43" s="53" t="s">
        <v>4</v>
      </c>
      <c r="F43" s="528" t="str">
        <f>IF($M$3="AFRIKAANS","POSADRES (posbus nr, stad, kode):","POSTAL ADDRESS (box no, city, code):")</f>
        <v>POSTAL ADDRESS (box no, city, code):</v>
      </c>
      <c r="G43" s="528"/>
      <c r="H43" s="535"/>
      <c r="I43" s="536"/>
      <c r="J43" s="537"/>
      <c r="K43" s="535"/>
      <c r="L43" s="536"/>
      <c r="M43" s="537"/>
      <c r="N43" s="52"/>
      <c r="O43" s="16"/>
      <c r="P43" s="17"/>
      <c r="Q43" s="5"/>
      <c r="R43" s="55"/>
      <c r="S43" s="508"/>
      <c r="T43" s="72" t="s">
        <v>27</v>
      </c>
      <c r="U43" s="538" t="str">
        <f>IF($M$3="AFRIKAANS","OPRIGTER = TRUSTEE 1?","FOUNDER = TRUSTEE 1?")</f>
        <v>FOUNDER = TRUSTEE 1?</v>
      </c>
      <c r="V43" s="539"/>
      <c r="W43" s="539"/>
      <c r="X43" s="539"/>
      <c r="Y43" s="539"/>
      <c r="Z43" s="540"/>
      <c r="AA43" s="63"/>
      <c r="AB43" s="63"/>
      <c r="AC43" s="63"/>
      <c r="AD43" s="63"/>
      <c r="AE43" s="63"/>
      <c r="AF43" s="63"/>
      <c r="AG43" s="63"/>
      <c r="AH43" s="63"/>
      <c r="AI43" s="63"/>
      <c r="AJ43" s="63"/>
      <c r="AK43" s="63"/>
      <c r="AL43" s="63"/>
      <c r="AM43" s="63"/>
      <c r="AN43" s="63"/>
      <c r="AO43" s="63"/>
      <c r="AP43" s="63"/>
      <c r="AQ43" s="63"/>
      <c r="AR43" s="63"/>
      <c r="AS43" s="64"/>
      <c r="AT43" s="62"/>
    </row>
    <row r="44" spans="3:105" ht="35.1" customHeight="1" thickTop="1" x14ac:dyDescent="0.3">
      <c r="C44" s="4"/>
      <c r="D44" s="12"/>
      <c r="E44" s="53" t="s">
        <v>5</v>
      </c>
      <c r="F44" s="528" t="str">
        <f>IF($M$3="AFRIKAANS","FISIESE ADRES (str naam &amp; nr, stad, kode):","PHYSICAL ADDRESS (str name &amp; no, city, code):")</f>
        <v>PHYSICAL ADDRESS (str name &amp; no, city, code):</v>
      </c>
      <c r="G44" s="528"/>
      <c r="H44" s="535"/>
      <c r="I44" s="536"/>
      <c r="J44" s="537"/>
      <c r="K44" s="535"/>
      <c r="L44" s="536"/>
      <c r="M44" s="537"/>
      <c r="N44" s="52"/>
      <c r="O44" s="16"/>
      <c r="P44" s="17"/>
      <c r="Q44" s="5"/>
      <c r="R44" s="55"/>
      <c r="S44" s="508"/>
      <c r="T44" s="572" t="str">
        <f>IF($M$3="AFRIKAANS","AANNAME: HIERDIE TRUSTEE IS 'N INDIVIDU?","ASSUMED: THIS TRUSTEE IS AN INDIVIDUAL?")</f>
        <v>ASSUMED: THIS TRUSTEE IS AN INDIVIDUAL?</v>
      </c>
      <c r="U44" s="572"/>
      <c r="V44" s="572"/>
      <c r="W44" s="572"/>
      <c r="X44" s="572"/>
      <c r="Y44" s="572"/>
      <c r="Z44" s="573"/>
      <c r="AA44" s="63"/>
      <c r="AB44" s="63"/>
      <c r="AC44" s="63"/>
      <c r="AD44" s="63"/>
      <c r="AE44" s="63"/>
      <c r="AF44" s="63"/>
      <c r="AG44" s="63"/>
      <c r="AH44" s="63"/>
      <c r="AI44" s="63"/>
      <c r="AJ44" s="63"/>
      <c r="AK44" s="63"/>
      <c r="AL44" s="63"/>
      <c r="AM44" s="63"/>
      <c r="AN44" s="63"/>
      <c r="AO44" s="63"/>
      <c r="AP44" s="63"/>
      <c r="AQ44" s="63"/>
      <c r="AR44" s="63"/>
      <c r="AS44" s="64"/>
      <c r="AT44" s="62"/>
    </row>
    <row r="45" spans="3:105" ht="35.1" customHeight="1" thickBot="1" x14ac:dyDescent="0.35">
      <c r="C45" s="4"/>
      <c r="D45" s="12"/>
      <c r="E45" s="20" t="s">
        <v>6</v>
      </c>
      <c r="F45" s="532" t="str">
        <f>IF($M$3="AFRIKAANS","BEROEP:","OCCUPATION:")</f>
        <v>OCCUPATION:</v>
      </c>
      <c r="G45" s="532"/>
      <c r="H45" s="534"/>
      <c r="I45" s="534"/>
      <c r="J45" s="534"/>
      <c r="K45" s="534"/>
      <c r="L45" s="534"/>
      <c r="M45" s="534"/>
      <c r="N45" s="534"/>
      <c r="O45" s="16"/>
      <c r="P45" s="17"/>
      <c r="Q45" s="5"/>
      <c r="R45" s="55"/>
      <c r="S45" s="509"/>
      <c r="T45" s="510"/>
      <c r="U45" s="510"/>
      <c r="V45" s="510"/>
      <c r="W45" s="510"/>
      <c r="X45" s="510"/>
      <c r="Y45" s="510"/>
      <c r="Z45" s="66"/>
      <c r="AA45" s="63"/>
      <c r="AB45" s="63"/>
      <c r="AC45" s="63"/>
      <c r="AD45" s="63"/>
      <c r="AE45" s="63"/>
      <c r="AF45" s="63"/>
      <c r="AG45" s="63"/>
      <c r="AH45" s="63"/>
      <c r="AI45" s="63"/>
      <c r="AJ45" s="63"/>
      <c r="AK45" s="63"/>
      <c r="AL45" s="63"/>
      <c r="AM45" s="63"/>
      <c r="AN45" s="63"/>
      <c r="AO45" s="63"/>
      <c r="AP45" s="63"/>
      <c r="AQ45" s="63"/>
      <c r="AR45" s="63"/>
      <c r="AS45" s="64"/>
      <c r="AT45" s="62"/>
    </row>
    <row r="46" spans="3:105" ht="35.1" customHeight="1" thickTop="1" x14ac:dyDescent="0.3">
      <c r="C46" s="4"/>
      <c r="D46" s="12"/>
      <c r="E46" s="53" t="s">
        <v>9</v>
      </c>
      <c r="F46" s="551" t="str">
        <f>IF($M$3="AFRIKAANS","VORIGE ERVARING AS TRUSTEE? MELD TRUST","PREVIOUS EXPERIENCE AS TRUSTEE? MENTION TRUST")</f>
        <v>PREVIOUS EXPERIENCE AS TRUSTEE? MENTION TRUST</v>
      </c>
      <c r="G46" s="551"/>
      <c r="H46" s="67"/>
      <c r="I46" s="535"/>
      <c r="J46" s="536"/>
      <c r="K46" s="536"/>
      <c r="L46" s="536"/>
      <c r="M46" s="536"/>
      <c r="N46" s="537"/>
      <c r="O46" s="16"/>
      <c r="P46" s="17"/>
      <c r="Q46" s="5"/>
      <c r="R46" s="55"/>
      <c r="S46" s="55"/>
      <c r="T46" s="55"/>
      <c r="U46" s="55"/>
      <c r="V46" s="55"/>
      <c r="W46" s="55"/>
      <c r="X46" s="55"/>
      <c r="Y46" s="55"/>
      <c r="Z46" s="475"/>
      <c r="AA46" s="63"/>
      <c r="AB46" s="63"/>
      <c r="AC46" s="63"/>
      <c r="AD46" s="63"/>
      <c r="AE46" s="63"/>
      <c r="AF46" s="63"/>
      <c r="AG46" s="63"/>
      <c r="AH46" s="63"/>
      <c r="AI46" s="63"/>
      <c r="AJ46" s="63"/>
      <c r="AK46" s="63"/>
      <c r="AL46" s="63"/>
      <c r="AM46" s="63"/>
      <c r="AN46" s="63"/>
      <c r="AO46" s="63"/>
      <c r="AP46" s="63"/>
      <c r="AQ46" s="63"/>
      <c r="AR46" s="63"/>
      <c r="AS46" s="64"/>
      <c r="AT46" s="62"/>
    </row>
    <row r="47" spans="3:105" ht="35.1" customHeight="1" x14ac:dyDescent="0.3">
      <c r="C47" s="4"/>
      <c r="D47" s="12"/>
      <c r="E47" s="20" t="s">
        <v>11</v>
      </c>
      <c r="F47" s="532" t="str">
        <f>IF($M$3="AFRIKAANS","OOK 'N BEGUNSTIGDE?","ALSO A BENEFICIARY?")</f>
        <v>ALSO A BENEFICIARY?</v>
      </c>
      <c r="G47" s="532"/>
      <c r="H47" s="67"/>
      <c r="I47" s="25" t="str">
        <f>IF($M$3="AFRIKAANS","JA / NEE","YES / NO")</f>
        <v>YES / NO</v>
      </c>
      <c r="J47" s="47" t="s">
        <v>24</v>
      </c>
      <c r="K47" s="48" t="str">
        <f>IF($M$3="AFRIKAANS","GETROUD?","MARRIED?")</f>
        <v>MARRIED?</v>
      </c>
      <c r="L47" s="67"/>
      <c r="M47" s="67"/>
      <c r="N47" s="67"/>
      <c r="O47" s="16"/>
      <c r="P47" s="17"/>
      <c r="Q47" s="5"/>
      <c r="R47" s="55"/>
      <c r="S47" s="55"/>
      <c r="T47" s="55"/>
      <c r="U47" s="55"/>
      <c r="V47" s="55"/>
      <c r="W47" s="55"/>
      <c r="X47" s="55"/>
      <c r="Y47" s="55"/>
      <c r="Z47" s="475"/>
      <c r="AA47" s="63"/>
      <c r="AB47" s="63"/>
      <c r="AC47" s="63"/>
      <c r="AD47" s="63"/>
      <c r="AE47" s="63"/>
      <c r="AF47" s="63"/>
      <c r="AG47" s="63"/>
      <c r="AH47" s="63"/>
      <c r="AI47" s="63"/>
      <c r="AJ47" s="63"/>
      <c r="AK47" s="63"/>
      <c r="AL47" s="63"/>
      <c r="AM47" s="63"/>
      <c r="AN47" s="63"/>
      <c r="AO47" s="63"/>
      <c r="AP47" s="63"/>
      <c r="AQ47" s="63"/>
      <c r="AR47" s="63"/>
      <c r="AS47" s="64"/>
      <c r="AT47" s="62"/>
    </row>
    <row r="48" spans="3:105" ht="14.25" customHeight="1" x14ac:dyDescent="0.3">
      <c r="C48" s="4"/>
      <c r="D48" s="12"/>
      <c r="E48" s="26"/>
      <c r="F48" s="25"/>
      <c r="G48" s="25"/>
      <c r="H48" s="25"/>
      <c r="I48" s="25"/>
      <c r="J48" s="25"/>
      <c r="K48" s="25"/>
      <c r="L48" s="57" t="str">
        <f>IF($M$3="AFRIKAANS","Buite gvg","Out of C.O.P.")</f>
        <v>Out of C.O.P.</v>
      </c>
      <c r="M48" s="57" t="str">
        <f>IF($M$3="AFRIKAANS","Binne gvg","in C.O.P.")</f>
        <v>in C.O.P.</v>
      </c>
      <c r="N48" s="57" t="str">
        <f>IF($M$3="AFRIKAANS","Nee","No")</f>
        <v>No</v>
      </c>
      <c r="O48" s="16"/>
      <c r="P48" s="17"/>
      <c r="Q48" s="5"/>
      <c r="R48" s="55"/>
      <c r="S48" s="55"/>
      <c r="T48" s="55"/>
      <c r="U48" s="55"/>
      <c r="V48" s="55"/>
      <c r="W48" s="55"/>
      <c r="X48" s="55"/>
      <c r="Y48" s="55"/>
      <c r="Z48" s="475"/>
      <c r="AA48" s="63"/>
      <c r="AB48" s="63"/>
      <c r="AC48" s="63"/>
      <c r="AD48" s="63"/>
      <c r="AE48" s="63"/>
      <c r="AF48" s="63"/>
      <c r="AG48" s="63"/>
      <c r="AH48" s="63"/>
      <c r="AI48" s="63"/>
      <c r="AJ48" s="63"/>
      <c r="AK48" s="63"/>
      <c r="AL48" s="63"/>
      <c r="AM48" s="63"/>
      <c r="AN48" s="63"/>
      <c r="AO48" s="63"/>
      <c r="AP48" s="63"/>
      <c r="AQ48" s="63"/>
      <c r="AR48" s="63"/>
      <c r="AS48" s="64"/>
      <c r="AT48" s="62"/>
    </row>
    <row r="49" spans="3:46" ht="35.1" customHeight="1" thickBot="1" x14ac:dyDescent="0.35">
      <c r="C49" s="4"/>
      <c r="D49" s="12"/>
      <c r="E49" s="13" t="s">
        <v>12</v>
      </c>
      <c r="F49" s="14" t="str">
        <f>IF($M$3="AFRIKAANS","TRUSTEE 2 VAN DIE TRUST:","TRUSTEE 2 OF THE TRUST:")</f>
        <v>TRUSTEE 2 OF THE TRUST:</v>
      </c>
      <c r="G49" s="25"/>
      <c r="H49" s="25"/>
      <c r="I49" s="25"/>
      <c r="J49" s="25"/>
      <c r="K49" s="25"/>
      <c r="L49" s="25"/>
      <c r="M49" s="25"/>
      <c r="N49" s="25"/>
      <c r="O49" s="16"/>
      <c r="P49" s="17"/>
      <c r="Q49" s="5"/>
      <c r="R49" s="55"/>
      <c r="S49" s="55"/>
      <c r="T49" s="55"/>
      <c r="U49" s="55"/>
      <c r="V49" s="55"/>
      <c r="W49" s="55"/>
      <c r="X49" s="55"/>
      <c r="Y49" s="55"/>
      <c r="Z49" s="475"/>
      <c r="AA49" s="63"/>
      <c r="AB49" s="63"/>
      <c r="AC49" s="63"/>
      <c r="AD49" s="63"/>
      <c r="AE49" s="63"/>
      <c r="AF49" s="63"/>
      <c r="AG49" s="63"/>
      <c r="AH49" s="63"/>
      <c r="AI49" s="63"/>
      <c r="AJ49" s="63"/>
      <c r="AK49" s="63"/>
      <c r="AL49" s="63"/>
      <c r="AM49" s="63"/>
      <c r="AN49" s="63"/>
      <c r="AO49" s="63"/>
      <c r="AP49" s="63"/>
      <c r="AQ49" s="63"/>
      <c r="AR49" s="63"/>
      <c r="AS49" s="64"/>
      <c r="AT49" s="62"/>
    </row>
    <row r="50" spans="3:46" ht="15" customHeight="1" thickTop="1" thickBot="1" x14ac:dyDescent="0.35">
      <c r="C50" s="4"/>
      <c r="D50" s="12"/>
      <c r="E50" s="25"/>
      <c r="F50" s="25"/>
      <c r="G50" s="25"/>
      <c r="H50" s="25"/>
      <c r="I50" s="25"/>
      <c r="J50" s="25"/>
      <c r="K50" s="25"/>
      <c r="L50" s="25"/>
      <c r="M50" s="25"/>
      <c r="N50" s="25"/>
      <c r="O50" s="16"/>
      <c r="P50" s="17"/>
      <c r="Q50" s="5"/>
      <c r="R50" s="55"/>
      <c r="S50" s="506"/>
      <c r="T50" s="507"/>
      <c r="U50" s="507"/>
      <c r="V50" s="507"/>
      <c r="W50" s="507"/>
      <c r="X50" s="507"/>
      <c r="Y50" s="507"/>
      <c r="Z50" s="61"/>
      <c r="AA50" s="63"/>
      <c r="AB50" s="63"/>
      <c r="AC50" s="63"/>
      <c r="AD50" s="63"/>
      <c r="AE50" s="63"/>
      <c r="AF50" s="63"/>
      <c r="AG50" s="63"/>
      <c r="AH50" s="63"/>
      <c r="AI50" s="63"/>
      <c r="AJ50" s="63"/>
      <c r="AK50" s="63"/>
      <c r="AL50" s="63"/>
      <c r="AM50" s="63"/>
      <c r="AN50" s="63"/>
      <c r="AO50" s="63"/>
      <c r="AP50" s="63"/>
      <c r="AQ50" s="63"/>
      <c r="AR50" s="63"/>
      <c r="AS50" s="64"/>
      <c r="AT50" s="62"/>
    </row>
    <row r="51" spans="3:46" ht="35.1" customHeight="1" thickTop="1" thickBot="1" x14ac:dyDescent="0.35">
      <c r="C51" s="4"/>
      <c r="D51" s="12"/>
      <c r="E51" s="53" t="s">
        <v>1</v>
      </c>
      <c r="F51" s="528" t="str">
        <f>IF($M$3="AFRIKAANS","(1) VOLLE NAME EN (2) VAN:","(1) FULL NAMES AND (2) SURNAME:")</f>
        <v>(1) FULL NAMES AND (2) SURNAME:</v>
      </c>
      <c r="G51" s="528"/>
      <c r="H51" s="543"/>
      <c r="I51" s="544"/>
      <c r="J51" s="544"/>
      <c r="K51" s="544"/>
      <c r="L51" s="545"/>
      <c r="M51" s="543"/>
      <c r="N51" s="545"/>
      <c r="O51" s="16"/>
      <c r="P51" s="17"/>
      <c r="Q51" s="5"/>
      <c r="R51" s="55"/>
      <c r="S51" s="508"/>
      <c r="T51" s="72" t="s">
        <v>34</v>
      </c>
      <c r="U51" s="55" t="str">
        <f>IF($M$3="AFRIKAANS","TITEL:","TITLE:")</f>
        <v>TITLE:</v>
      </c>
      <c r="V51" s="55"/>
      <c r="W51" s="55"/>
      <c r="X51" s="55"/>
      <c r="Y51" s="55"/>
      <c r="Z51" s="64"/>
      <c r="AA51" s="63"/>
      <c r="AB51" s="63"/>
      <c r="AC51" s="63"/>
      <c r="AD51" s="63"/>
      <c r="AE51" s="63"/>
      <c r="AF51" s="63"/>
      <c r="AG51" s="63"/>
      <c r="AH51" s="63"/>
      <c r="AI51" s="63"/>
      <c r="AJ51" s="63"/>
      <c r="AK51" s="63"/>
      <c r="AL51" s="63"/>
      <c r="AM51" s="63"/>
      <c r="AN51" s="63"/>
      <c r="AO51" s="63"/>
      <c r="AP51" s="63"/>
      <c r="AQ51" s="63"/>
      <c r="AR51" s="63"/>
      <c r="AS51" s="64"/>
      <c r="AT51" s="62"/>
    </row>
    <row r="52" spans="3:46" ht="35.1" customHeight="1" thickTop="1" thickBot="1" x14ac:dyDescent="0.35">
      <c r="C52" s="4"/>
      <c r="D52" s="12"/>
      <c r="E52" s="53" t="s">
        <v>2</v>
      </c>
      <c r="F52" s="528" t="str">
        <f>IF($M$3="AFRIKAANS","ID NOMMER / REGISTRASIE NOMMER:","ID NUMBER / REGISTRATION NUMBER:")</f>
        <v>ID NUMBER / REGISTRATION NUMBER:</v>
      </c>
      <c r="G52" s="528"/>
      <c r="H52" s="529"/>
      <c r="I52" s="529"/>
      <c r="J52" s="529"/>
      <c r="K52" s="529"/>
      <c r="L52" s="529"/>
      <c r="M52" s="529"/>
      <c r="N52" s="529"/>
      <c r="O52" s="16"/>
      <c r="P52" s="17"/>
      <c r="Q52" s="5"/>
      <c r="R52" s="55"/>
      <c r="S52" s="508"/>
      <c r="T52" s="72" t="s">
        <v>27</v>
      </c>
      <c r="U52" s="55" t="str">
        <f>IF($M$3="AFRIKAANS","INDIVIDU:","INDIVIDUAL:")</f>
        <v>INDIVIDUAL:</v>
      </c>
      <c r="V52" s="55"/>
      <c r="W52" s="55"/>
      <c r="X52" s="55"/>
      <c r="Y52" s="55"/>
      <c r="Z52" s="64"/>
      <c r="AA52" s="63"/>
      <c r="AB52" s="63"/>
      <c r="AC52" s="63"/>
      <c r="AD52" s="63"/>
      <c r="AE52" s="63"/>
      <c r="AF52" s="63"/>
      <c r="AG52" s="63"/>
      <c r="AH52" s="63"/>
      <c r="AI52" s="63"/>
      <c r="AJ52" s="63"/>
      <c r="AK52" s="63"/>
      <c r="AL52" s="63"/>
      <c r="AM52" s="63"/>
      <c r="AN52" s="63"/>
      <c r="AO52" s="63"/>
      <c r="AP52" s="63"/>
      <c r="AQ52" s="63"/>
      <c r="AR52" s="63"/>
      <c r="AS52" s="64"/>
      <c r="AT52" s="62"/>
    </row>
    <row r="53" spans="3:46" ht="35.1" customHeight="1" thickTop="1" thickBot="1" x14ac:dyDescent="0.35">
      <c r="C53" s="4"/>
      <c r="D53" s="12"/>
      <c r="E53" s="53" t="s">
        <v>3</v>
      </c>
      <c r="F53" s="528" t="str">
        <f>IF($M$3="AFRIKAANS","(1) TEL. NOMMER &amp; (2) E-POS:","(1) TEL. NUMBER &amp; (2) EMAIL:")</f>
        <v>(1) TEL. NUMBER &amp; (2) EMAIL:</v>
      </c>
      <c r="G53" s="528"/>
      <c r="H53" s="543"/>
      <c r="I53" s="544"/>
      <c r="J53" s="545"/>
      <c r="K53" s="546"/>
      <c r="L53" s="547"/>
      <c r="M53" s="547"/>
      <c r="N53" s="548"/>
      <c r="O53" s="16"/>
      <c r="P53" s="17"/>
      <c r="Q53" s="5"/>
      <c r="R53" s="55"/>
      <c r="S53" s="508"/>
      <c r="T53" s="72" t="s">
        <v>28</v>
      </c>
      <c r="U53" s="569" t="str">
        <f>IF($M$3="AFRIKAANS","ONAFHANKLIKE TRUSTEE?","INDEPENDENT TRUSTEE?")</f>
        <v>INDEPENDENT TRUSTEE?</v>
      </c>
      <c r="V53" s="570"/>
      <c r="W53" s="570"/>
      <c r="X53" s="570"/>
      <c r="Y53" s="570"/>
      <c r="Z53" s="571"/>
      <c r="AA53" s="63"/>
      <c r="AB53" s="63"/>
      <c r="AC53" s="63"/>
      <c r="AD53" s="63"/>
      <c r="AE53" s="63"/>
      <c r="AF53" s="63"/>
      <c r="AG53" s="63"/>
      <c r="AH53" s="63"/>
      <c r="AI53" s="63"/>
      <c r="AJ53" s="63"/>
      <c r="AK53" s="63"/>
      <c r="AL53" s="63"/>
      <c r="AM53" s="63"/>
      <c r="AN53" s="63"/>
      <c r="AO53" s="63"/>
      <c r="AP53" s="63"/>
      <c r="AQ53" s="63"/>
      <c r="AR53" s="63"/>
      <c r="AS53" s="64"/>
      <c r="AT53" s="62"/>
    </row>
    <row r="54" spans="3:46" ht="35.1" customHeight="1" thickTop="1" x14ac:dyDescent="0.3">
      <c r="C54" s="4"/>
      <c r="D54" s="12"/>
      <c r="E54" s="53" t="s">
        <v>4</v>
      </c>
      <c r="F54" s="528" t="str">
        <f>IF($M$3="AFRIKAANS","POSADRES (posbus nr, stad, kode):","POSTAL ADDRESS (box no, city, code):")</f>
        <v>POSTAL ADDRESS (box no, city, code):</v>
      </c>
      <c r="G54" s="528"/>
      <c r="H54" s="535"/>
      <c r="I54" s="536"/>
      <c r="J54" s="537"/>
      <c r="K54" s="535"/>
      <c r="L54" s="536"/>
      <c r="M54" s="537"/>
      <c r="N54" s="52"/>
      <c r="O54" s="16"/>
      <c r="P54" s="17"/>
      <c r="Q54" s="5"/>
      <c r="R54" s="55"/>
      <c r="S54" s="508"/>
      <c r="T54" s="572" t="str">
        <f>IF($M$3="AFRIKAANS","AANNAME: HIERDIE TRUSTEE IS 'N INDIVIDU?","ASSUMED: THIS TRUSTEE IS AN INDIVIDUAL?")</f>
        <v>ASSUMED: THIS TRUSTEE IS AN INDIVIDUAL?</v>
      </c>
      <c r="U54" s="572"/>
      <c r="V54" s="572"/>
      <c r="W54" s="572"/>
      <c r="X54" s="572"/>
      <c r="Y54" s="572"/>
      <c r="Z54" s="573"/>
      <c r="AA54" s="63"/>
      <c r="AB54" s="63"/>
      <c r="AC54" s="63"/>
      <c r="AD54" s="63"/>
      <c r="AE54" s="63"/>
      <c r="AF54" s="63"/>
      <c r="AG54" s="63"/>
      <c r="AH54" s="63"/>
      <c r="AI54" s="63"/>
      <c r="AJ54" s="63"/>
      <c r="AK54" s="63"/>
      <c r="AL54" s="63"/>
      <c r="AM54" s="63"/>
      <c r="AN54" s="63"/>
      <c r="AO54" s="63"/>
      <c r="AP54" s="63"/>
      <c r="AQ54" s="63"/>
      <c r="AR54" s="63"/>
      <c r="AS54" s="64"/>
      <c r="AT54" s="62"/>
    </row>
    <row r="55" spans="3:46" ht="35.1" customHeight="1" thickBot="1" x14ac:dyDescent="0.35">
      <c r="C55" s="4"/>
      <c r="D55" s="12"/>
      <c r="E55" s="53" t="s">
        <v>5</v>
      </c>
      <c r="F55" s="528" t="str">
        <f>IF($M$3="AFRIKAANS","FISIESE ADRES (str naam &amp; nr, stad, kode):","PHYSICAL ADDRESS (str name &amp; no, city, code):")</f>
        <v>PHYSICAL ADDRESS (str name &amp; no, city, code):</v>
      </c>
      <c r="G55" s="528"/>
      <c r="H55" s="535"/>
      <c r="I55" s="536"/>
      <c r="J55" s="537"/>
      <c r="K55" s="535"/>
      <c r="L55" s="536"/>
      <c r="M55" s="537"/>
      <c r="N55" s="52"/>
      <c r="O55" s="16"/>
      <c r="P55" s="17"/>
      <c r="Q55" s="5"/>
      <c r="R55" s="55"/>
      <c r="S55" s="509"/>
      <c r="T55" s="510"/>
      <c r="U55" s="510"/>
      <c r="V55" s="510"/>
      <c r="W55" s="510"/>
      <c r="X55" s="510"/>
      <c r="Y55" s="510"/>
      <c r="Z55" s="66"/>
      <c r="AA55" s="63"/>
      <c r="AB55" s="63"/>
      <c r="AC55" s="63"/>
      <c r="AD55" s="63"/>
      <c r="AE55" s="63"/>
      <c r="AF55" s="63"/>
      <c r="AG55" s="63"/>
      <c r="AH55" s="63"/>
      <c r="AI55" s="63"/>
      <c r="AJ55" s="63"/>
      <c r="AK55" s="63"/>
      <c r="AL55" s="63"/>
      <c r="AM55" s="63"/>
      <c r="AN55" s="63"/>
      <c r="AO55" s="63"/>
      <c r="AP55" s="63"/>
      <c r="AQ55" s="63"/>
      <c r="AR55" s="63"/>
      <c r="AS55" s="64"/>
      <c r="AT55" s="62"/>
    </row>
    <row r="56" spans="3:46" ht="35.1" customHeight="1" thickTop="1" x14ac:dyDescent="0.3">
      <c r="C56" s="4"/>
      <c r="D56" s="12"/>
      <c r="E56" s="20" t="s">
        <v>6</v>
      </c>
      <c r="F56" s="532" t="str">
        <f>IF($M$3="AFRIKAANS","BEROEP:","OCCUPATION:")</f>
        <v>OCCUPATION:</v>
      </c>
      <c r="G56" s="532"/>
      <c r="H56" s="534"/>
      <c r="I56" s="534"/>
      <c r="J56" s="534"/>
      <c r="K56" s="534"/>
      <c r="L56" s="534"/>
      <c r="M56" s="534"/>
      <c r="N56" s="534"/>
      <c r="O56" s="16"/>
      <c r="P56" s="17"/>
      <c r="Q56" s="5"/>
      <c r="R56" s="55"/>
      <c r="S56" s="55"/>
      <c r="T56" s="55"/>
      <c r="U56" s="55"/>
      <c r="V56" s="55"/>
      <c r="W56" s="55"/>
      <c r="X56" s="55"/>
      <c r="Y56" s="55"/>
      <c r="Z56" s="475"/>
      <c r="AA56" s="63"/>
      <c r="AB56" s="63"/>
      <c r="AC56" s="63"/>
      <c r="AD56" s="63"/>
      <c r="AE56" s="63"/>
      <c r="AF56" s="63"/>
      <c r="AG56" s="63"/>
      <c r="AH56" s="63"/>
      <c r="AI56" s="63"/>
      <c r="AJ56" s="63"/>
      <c r="AK56" s="63"/>
      <c r="AL56" s="63"/>
      <c r="AM56" s="63"/>
      <c r="AN56" s="63"/>
      <c r="AO56" s="63"/>
      <c r="AP56" s="63"/>
      <c r="AQ56" s="63"/>
      <c r="AR56" s="63"/>
      <c r="AS56" s="64"/>
      <c r="AT56" s="62"/>
    </row>
    <row r="57" spans="3:46" ht="35.1" customHeight="1" x14ac:dyDescent="0.3">
      <c r="C57" s="4"/>
      <c r="D57" s="12"/>
      <c r="E57" s="53" t="s">
        <v>9</v>
      </c>
      <c r="F57" s="528" t="str">
        <f>IF($M$3="AFRIKAANS","VORIGE ERVARING AS TRUSTEE? MELD NAAM","PREVIOUS EXPERIENCE AS TRUSTEE? MENTION NAME")</f>
        <v>PREVIOUS EXPERIENCE AS TRUSTEE? MENTION NAME</v>
      </c>
      <c r="G57" s="528"/>
      <c r="H57" s="67"/>
      <c r="I57" s="535"/>
      <c r="J57" s="536"/>
      <c r="K57" s="536"/>
      <c r="L57" s="536"/>
      <c r="M57" s="536"/>
      <c r="N57" s="537"/>
      <c r="O57" s="16"/>
      <c r="P57" s="17"/>
      <c r="Q57" s="5"/>
      <c r="R57" s="55"/>
      <c r="S57" s="55"/>
      <c r="T57" s="55"/>
      <c r="U57" s="55"/>
      <c r="V57" s="55"/>
      <c r="W57" s="55"/>
      <c r="X57" s="55"/>
      <c r="Y57" s="55"/>
      <c r="Z57" s="475"/>
      <c r="AA57" s="63"/>
      <c r="AB57" s="63"/>
      <c r="AC57" s="63"/>
      <c r="AD57" s="63"/>
      <c r="AE57" s="63"/>
      <c r="AF57" s="63"/>
      <c r="AG57" s="63"/>
      <c r="AH57" s="63"/>
      <c r="AI57" s="63"/>
      <c r="AJ57" s="63"/>
      <c r="AK57" s="63"/>
      <c r="AL57" s="63"/>
      <c r="AM57" s="63"/>
      <c r="AN57" s="63"/>
      <c r="AO57" s="63"/>
      <c r="AP57" s="63"/>
      <c r="AQ57" s="63"/>
      <c r="AR57" s="63"/>
      <c r="AS57" s="64"/>
      <c r="AT57" s="62"/>
    </row>
    <row r="58" spans="3:46" ht="35.1" customHeight="1" x14ac:dyDescent="0.3">
      <c r="C58" s="4"/>
      <c r="D58" s="12"/>
      <c r="E58" s="51" t="s">
        <v>11</v>
      </c>
      <c r="F58" s="532" t="str">
        <f>IF($M$3="AFRIKAANS","OOK 'N BEGUNSTIGDE?","ALSO A BENEFICIARY?")</f>
        <v>ALSO A BENEFICIARY?</v>
      </c>
      <c r="G58" s="532"/>
      <c r="H58" s="67"/>
      <c r="I58" s="25" t="str">
        <f>IF($M$3="AFRIKAANS","JA / NEE","YES / NO")</f>
        <v>YES / NO</v>
      </c>
      <c r="J58" s="47" t="s">
        <v>24</v>
      </c>
      <c r="K58" s="48" t="str">
        <f>IF($M$3="AFRIKAANS","GETROUD?","MARRIED?")</f>
        <v>MARRIED?</v>
      </c>
      <c r="L58" s="67"/>
      <c r="M58" s="67"/>
      <c r="N58" s="67"/>
      <c r="O58" s="16"/>
      <c r="P58" s="17"/>
      <c r="Q58" s="5"/>
      <c r="R58" s="55"/>
      <c r="S58" s="55"/>
      <c r="T58" s="55"/>
      <c r="U58" s="55"/>
      <c r="V58" s="55"/>
      <c r="W58" s="55"/>
      <c r="X58" s="55"/>
      <c r="Y58" s="55"/>
      <c r="Z58" s="475"/>
      <c r="AA58" s="63"/>
      <c r="AB58" s="63"/>
      <c r="AC58" s="63"/>
      <c r="AD58" s="63"/>
      <c r="AE58" s="63"/>
      <c r="AF58" s="63"/>
      <c r="AG58" s="63"/>
      <c r="AH58" s="63"/>
      <c r="AI58" s="63"/>
      <c r="AJ58" s="63"/>
      <c r="AK58" s="63"/>
      <c r="AL58" s="63"/>
      <c r="AM58" s="63"/>
      <c r="AN58" s="63"/>
      <c r="AO58" s="63"/>
      <c r="AP58" s="63"/>
      <c r="AQ58" s="63"/>
      <c r="AR58" s="63"/>
      <c r="AS58" s="64"/>
      <c r="AT58" s="62"/>
    </row>
    <row r="59" spans="3:46" ht="15.75" customHeight="1" x14ac:dyDescent="0.3">
      <c r="C59" s="4"/>
      <c r="D59" s="12"/>
      <c r="E59" s="26"/>
      <c r="F59" s="25"/>
      <c r="G59" s="25"/>
      <c r="H59" s="25"/>
      <c r="I59" s="25"/>
      <c r="J59" s="25"/>
      <c r="K59" s="25"/>
      <c r="L59" s="57" t="str">
        <f>IF($M$3="AFRIKAANS","Buite gvg","Out of C.O.P.")</f>
        <v>Out of C.O.P.</v>
      </c>
      <c r="M59" s="57" t="str">
        <f>IF($M$3="AFRIKAANS","Binne gvg","in C.O.P.")</f>
        <v>in C.O.P.</v>
      </c>
      <c r="N59" s="57" t="str">
        <f>IF($M$3="AFRIKAANS","Nee","No")</f>
        <v>No</v>
      </c>
      <c r="O59" s="16"/>
      <c r="P59" s="17"/>
      <c r="Q59" s="5"/>
      <c r="R59" s="55"/>
      <c r="S59" s="55"/>
      <c r="T59" s="55"/>
      <c r="U59" s="55"/>
      <c r="V59" s="55"/>
      <c r="W59" s="55"/>
      <c r="X59" s="55"/>
      <c r="Y59" s="55"/>
      <c r="Z59" s="475"/>
      <c r="AA59" s="63"/>
      <c r="AB59" s="63"/>
      <c r="AC59" s="63"/>
      <c r="AD59" s="63"/>
      <c r="AE59" s="63"/>
      <c r="AF59" s="63"/>
      <c r="AG59" s="63"/>
      <c r="AH59" s="63"/>
      <c r="AI59" s="63"/>
      <c r="AJ59" s="63"/>
      <c r="AK59" s="63"/>
      <c r="AL59" s="63"/>
      <c r="AM59" s="63"/>
      <c r="AN59" s="63"/>
      <c r="AO59" s="63"/>
      <c r="AP59" s="63"/>
      <c r="AQ59" s="63"/>
      <c r="AR59" s="63"/>
      <c r="AS59" s="64"/>
      <c r="AT59" s="62"/>
    </row>
    <row r="60" spans="3:46" ht="34.5" customHeight="1" x14ac:dyDescent="0.3">
      <c r="C60" s="4"/>
      <c r="D60" s="12"/>
      <c r="E60" s="16"/>
      <c r="F60" s="27"/>
      <c r="G60" s="27"/>
      <c r="H60" s="27"/>
      <c r="I60" s="28" t="str">
        <f>IF($M$3="AFRIKAANS","Onderteken: klient","Signed: client")</f>
        <v>Signed: client</v>
      </c>
      <c r="J60" s="29"/>
      <c r="K60" s="27"/>
      <c r="L60" s="27"/>
      <c r="M60" s="28" t="str">
        <f>IF($M$3="AFRIKAANS","Datum","Date")</f>
        <v>Date</v>
      </c>
      <c r="N60" s="25"/>
      <c r="O60" s="30"/>
      <c r="P60" s="17"/>
      <c r="Q60" s="5"/>
      <c r="R60" s="55"/>
      <c r="S60" s="55"/>
      <c r="T60" s="55"/>
      <c r="U60" s="55"/>
      <c r="V60" s="55"/>
      <c r="W60" s="55"/>
      <c r="X60" s="55"/>
      <c r="Y60" s="55"/>
      <c r="Z60" s="475"/>
      <c r="AA60" s="63"/>
      <c r="AB60" s="63"/>
      <c r="AC60" s="63"/>
      <c r="AD60" s="63"/>
      <c r="AE60" s="63"/>
      <c r="AF60" s="63"/>
      <c r="AG60" s="63"/>
      <c r="AH60" s="63"/>
      <c r="AI60" s="63"/>
      <c r="AJ60" s="63"/>
      <c r="AK60" s="63"/>
      <c r="AL60" s="63"/>
      <c r="AM60" s="63"/>
      <c r="AN60" s="63"/>
      <c r="AO60" s="63"/>
      <c r="AP60" s="63"/>
      <c r="AQ60" s="63"/>
      <c r="AR60" s="63"/>
      <c r="AS60" s="64"/>
      <c r="AT60" s="62"/>
    </row>
    <row r="61" spans="3:46" ht="6.75" customHeight="1" thickBot="1" x14ac:dyDescent="0.35">
      <c r="C61" s="4"/>
      <c r="D61" s="31"/>
      <c r="E61" s="32"/>
      <c r="F61" s="33"/>
      <c r="G61" s="32"/>
      <c r="H61" s="32"/>
      <c r="I61" s="32"/>
      <c r="J61" s="32"/>
      <c r="K61" s="32"/>
      <c r="L61" s="32"/>
      <c r="M61" s="32"/>
      <c r="N61" s="32"/>
      <c r="O61" s="32"/>
      <c r="P61" s="34"/>
      <c r="Q61" s="5"/>
      <c r="R61" s="55"/>
      <c r="S61" s="55"/>
      <c r="T61" s="55"/>
      <c r="U61" s="55"/>
      <c r="V61" s="55"/>
      <c r="W61" s="55"/>
      <c r="X61" s="55"/>
      <c r="Y61" s="55"/>
      <c r="Z61" s="475"/>
      <c r="AA61" s="63"/>
      <c r="AB61" s="63"/>
      <c r="AC61" s="63"/>
      <c r="AD61" s="63"/>
      <c r="AE61" s="63"/>
      <c r="AF61" s="63"/>
      <c r="AG61" s="63"/>
      <c r="AH61" s="63"/>
      <c r="AI61" s="63"/>
      <c r="AJ61" s="63"/>
      <c r="AK61" s="63"/>
      <c r="AL61" s="63"/>
      <c r="AM61" s="63"/>
      <c r="AN61" s="63"/>
      <c r="AO61" s="63"/>
      <c r="AP61" s="63"/>
      <c r="AQ61" s="63"/>
      <c r="AR61" s="63"/>
      <c r="AS61" s="64"/>
      <c r="AT61" s="62"/>
    </row>
    <row r="62" spans="3:46" ht="15.6" thickTop="1" thickBot="1" x14ac:dyDescent="0.35">
      <c r="C62" s="6"/>
      <c r="D62" s="7"/>
      <c r="E62" s="7"/>
      <c r="F62" s="7"/>
      <c r="G62" s="7"/>
      <c r="H62" s="7"/>
      <c r="I62" s="7"/>
      <c r="J62" s="7"/>
      <c r="K62" s="7"/>
      <c r="L62" s="7"/>
      <c r="M62" s="7"/>
      <c r="N62" s="7"/>
      <c r="O62" s="7"/>
      <c r="P62" s="7"/>
      <c r="Q62" s="8"/>
      <c r="R62" s="55"/>
      <c r="S62" s="55"/>
      <c r="T62" s="55"/>
      <c r="U62" s="55"/>
      <c r="V62" s="55"/>
      <c r="W62" s="55"/>
      <c r="X62" s="55"/>
      <c r="Y62" s="55"/>
      <c r="Z62" s="475"/>
      <c r="AA62" s="63"/>
      <c r="AB62" s="63"/>
      <c r="AC62" s="63"/>
      <c r="AD62" s="63"/>
      <c r="AE62" s="63"/>
      <c r="AF62" s="63"/>
      <c r="AG62" s="63"/>
      <c r="AH62" s="63"/>
      <c r="AI62" s="63"/>
      <c r="AJ62" s="63"/>
      <c r="AK62" s="63"/>
      <c r="AL62" s="63"/>
      <c r="AM62" s="63"/>
      <c r="AN62" s="63"/>
      <c r="AO62" s="63"/>
      <c r="AP62" s="63"/>
      <c r="AQ62" s="63"/>
      <c r="AR62" s="63"/>
      <c r="AS62" s="64"/>
      <c r="AT62" s="62"/>
    </row>
    <row r="63" spans="3:46" ht="15" thickBot="1" x14ac:dyDescent="0.35">
      <c r="T63" s="476"/>
      <c r="U63" s="476"/>
      <c r="V63" s="476"/>
      <c r="W63" s="476"/>
      <c r="X63" s="476"/>
      <c r="Y63" s="476"/>
      <c r="Z63" s="475"/>
      <c r="AA63" s="63"/>
      <c r="AB63" s="63"/>
      <c r="AC63" s="63"/>
      <c r="AD63" s="63"/>
      <c r="AE63" s="63"/>
      <c r="AF63" s="63"/>
      <c r="AG63" s="63"/>
      <c r="AH63" s="63"/>
      <c r="AI63" s="63"/>
      <c r="AJ63" s="63"/>
      <c r="AK63" s="63"/>
      <c r="AL63" s="63"/>
      <c r="AM63" s="63"/>
      <c r="AN63" s="63"/>
      <c r="AO63" s="63"/>
      <c r="AP63" s="63"/>
      <c r="AQ63" s="63"/>
      <c r="AR63" s="63"/>
      <c r="AS63" s="64"/>
      <c r="AT63" s="62"/>
    </row>
    <row r="64" spans="3:46" ht="15" thickBot="1" x14ac:dyDescent="0.35">
      <c r="C64" s="2"/>
      <c r="D64" s="3"/>
      <c r="E64" s="3"/>
      <c r="F64" s="3"/>
      <c r="G64" s="3"/>
      <c r="H64" s="3"/>
      <c r="I64" s="3"/>
      <c r="J64" s="3"/>
      <c r="K64" s="3"/>
      <c r="L64" s="3"/>
      <c r="M64" s="530" t="str">
        <f>IF($M$3="AFRIKAANS","Bladsy 2","Page 2")</f>
        <v>Page 2</v>
      </c>
      <c r="N64" s="530"/>
      <c r="O64" s="530"/>
      <c r="P64" s="530"/>
      <c r="Q64" s="531"/>
      <c r="R64" s="68"/>
      <c r="S64" s="68"/>
      <c r="T64" s="68"/>
      <c r="U64" s="521"/>
      <c r="V64" s="68"/>
      <c r="W64" s="68"/>
      <c r="X64" s="68"/>
      <c r="Y64" s="68"/>
      <c r="Z64" s="475"/>
      <c r="AA64" s="63"/>
      <c r="AB64" s="63"/>
      <c r="AC64" s="63"/>
      <c r="AD64" s="63"/>
      <c r="AE64" s="63"/>
      <c r="AF64" s="63"/>
      <c r="AG64" s="63"/>
      <c r="AH64" s="63"/>
      <c r="AI64" s="63"/>
      <c r="AJ64" s="63"/>
      <c r="AK64" s="63"/>
      <c r="AL64" s="63"/>
      <c r="AM64" s="63"/>
      <c r="AN64" s="63"/>
      <c r="AO64" s="63"/>
      <c r="AP64" s="63"/>
      <c r="AQ64" s="63"/>
      <c r="AR64" s="63"/>
      <c r="AS64" s="64"/>
      <c r="AT64" s="62"/>
    </row>
    <row r="65" spans="3:46" ht="12" customHeight="1" thickTop="1" x14ac:dyDescent="0.3">
      <c r="C65" s="4"/>
      <c r="D65" s="36"/>
      <c r="E65" s="37"/>
      <c r="F65" s="38"/>
      <c r="G65" s="39"/>
      <c r="H65" s="39"/>
      <c r="I65" s="39"/>
      <c r="J65" s="40"/>
      <c r="K65" s="39"/>
      <c r="L65" s="39"/>
      <c r="M65" s="39"/>
      <c r="N65" s="39"/>
      <c r="O65" s="41"/>
      <c r="P65" s="42"/>
      <c r="Q65" s="5"/>
      <c r="R65" s="55"/>
      <c r="S65" s="55"/>
      <c r="T65" s="55"/>
      <c r="U65" s="55"/>
      <c r="V65" s="55"/>
      <c r="W65" s="55"/>
      <c r="X65" s="55"/>
      <c r="Y65" s="55"/>
      <c r="Z65" s="475"/>
      <c r="AA65" s="63"/>
      <c r="AB65" s="63"/>
      <c r="AC65" s="63"/>
      <c r="AD65" s="63"/>
      <c r="AE65" s="63"/>
      <c r="AF65" s="63"/>
      <c r="AG65" s="63"/>
      <c r="AH65" s="63"/>
      <c r="AI65" s="63"/>
      <c r="AJ65" s="63"/>
      <c r="AK65" s="63"/>
      <c r="AL65" s="63"/>
      <c r="AM65" s="63"/>
      <c r="AN65" s="63"/>
      <c r="AO65" s="63"/>
      <c r="AP65" s="63"/>
      <c r="AQ65" s="63"/>
      <c r="AR65" s="63"/>
      <c r="AS65" s="64"/>
      <c r="AT65" s="62"/>
    </row>
    <row r="66" spans="3:46" ht="15" customHeight="1" x14ac:dyDescent="0.3">
      <c r="C66" s="4"/>
      <c r="D66" s="12"/>
      <c r="E66" s="43"/>
      <c r="F66" s="43"/>
      <c r="G66" s="43"/>
      <c r="H66" s="43"/>
      <c r="I66" s="43"/>
      <c r="J66" s="43"/>
      <c r="K66" s="43"/>
      <c r="L66" s="43"/>
      <c r="M66" s="43"/>
      <c r="N66" s="43"/>
      <c r="O66" s="43"/>
      <c r="P66" s="17"/>
      <c r="Q66" s="5"/>
      <c r="R66" s="55"/>
      <c r="S66" s="55"/>
      <c r="T66" s="55"/>
      <c r="U66" s="55"/>
      <c r="V66" s="55"/>
      <c r="W66" s="55"/>
      <c r="X66" s="55"/>
      <c r="Y66" s="55"/>
      <c r="Z66" s="475"/>
      <c r="AA66" s="63"/>
      <c r="AB66" s="63"/>
      <c r="AC66" s="63"/>
      <c r="AD66" s="63"/>
      <c r="AE66" s="63"/>
      <c r="AF66" s="63"/>
      <c r="AG66" s="63"/>
      <c r="AH66" s="63"/>
      <c r="AI66" s="63"/>
      <c r="AJ66" s="63"/>
      <c r="AK66" s="63"/>
      <c r="AL66" s="63"/>
      <c r="AM66" s="63"/>
      <c r="AN66" s="63"/>
      <c r="AO66" s="63"/>
      <c r="AP66" s="63"/>
      <c r="AQ66" s="63"/>
      <c r="AR66" s="63"/>
      <c r="AS66" s="64"/>
      <c r="AT66" s="62"/>
    </row>
    <row r="67" spans="3:46" ht="35.1" customHeight="1" thickBot="1" x14ac:dyDescent="0.35">
      <c r="C67" s="4"/>
      <c r="D67" s="12"/>
      <c r="E67" s="13" t="s">
        <v>13</v>
      </c>
      <c r="F67" s="14" t="str">
        <f>IF($M$3="AFRIKAANS","TRUSTEE 3 VAN DIE TRUST:","TRUSTEE 3 OF THE TRUST:")</f>
        <v>TRUSTEE 3 OF THE TRUST:</v>
      </c>
      <c r="G67" s="25"/>
      <c r="H67" s="25"/>
      <c r="I67" s="541" t="str">
        <f>(IF($M$3="AFRIKAANS","(Indien mkpy - meld mkpy naam en nr. in die 1ste lyntjie en daaronder die name en ID nr van die verteenwoordiger)","(If a company, mention the company name and nr in the 1st line and the representative's name and ID nr in the line below:)"))</f>
        <v>(If a company, mention the company name and nr in the 1st line and the representative's name and ID nr in the line below:)</v>
      </c>
      <c r="J67" s="542"/>
      <c r="K67" s="542"/>
      <c r="L67" s="542"/>
      <c r="M67" s="542"/>
      <c r="N67" s="542"/>
      <c r="O67" s="542"/>
      <c r="P67" s="17"/>
      <c r="Q67" s="5"/>
      <c r="R67" s="55"/>
      <c r="S67" s="55"/>
      <c r="T67" s="55"/>
      <c r="U67" s="55"/>
      <c r="V67" s="55"/>
      <c r="W67" s="55"/>
      <c r="X67" s="55"/>
      <c r="Y67" s="55"/>
      <c r="Z67" s="475"/>
      <c r="AA67" s="63"/>
      <c r="AB67" s="63"/>
      <c r="AC67" s="63"/>
      <c r="AD67" s="63"/>
      <c r="AE67" s="63"/>
      <c r="AF67" s="63"/>
      <c r="AG67" s="63"/>
      <c r="AH67" s="63"/>
      <c r="AI67" s="63"/>
      <c r="AJ67" s="63"/>
      <c r="AK67" s="63"/>
      <c r="AL67" s="63"/>
      <c r="AM67" s="63"/>
      <c r="AN67" s="63"/>
      <c r="AO67" s="63"/>
      <c r="AP67" s="63"/>
      <c r="AQ67" s="63"/>
      <c r="AR67" s="63"/>
      <c r="AS67" s="64"/>
      <c r="AT67" s="62"/>
    </row>
    <row r="68" spans="3:46" ht="15" customHeight="1" thickTop="1" thickBot="1" x14ac:dyDescent="0.35">
      <c r="C68" s="4"/>
      <c r="D68" s="12"/>
      <c r="E68" s="25"/>
      <c r="F68" s="25"/>
      <c r="G68" s="25"/>
      <c r="H68" s="25"/>
      <c r="I68" s="25"/>
      <c r="J68" s="25"/>
      <c r="K68" s="25"/>
      <c r="L68" s="25"/>
      <c r="M68" s="25"/>
      <c r="N68" s="25"/>
      <c r="O68" s="16"/>
      <c r="P68" s="17"/>
      <c r="Q68" s="5"/>
      <c r="R68" s="55"/>
      <c r="S68" s="506"/>
      <c r="T68" s="507"/>
      <c r="U68" s="507"/>
      <c r="V68" s="507"/>
      <c r="W68" s="507"/>
      <c r="X68" s="507"/>
      <c r="Y68" s="507"/>
      <c r="Z68" s="61"/>
      <c r="AA68" s="63"/>
      <c r="AB68" s="63"/>
      <c r="AC68" s="63"/>
      <c r="AD68" s="63"/>
      <c r="AE68" s="63"/>
      <c r="AF68" s="63"/>
      <c r="AG68" s="63"/>
      <c r="AH68" s="63"/>
      <c r="AI68" s="63"/>
      <c r="AJ68" s="63"/>
      <c r="AK68" s="63"/>
      <c r="AL68" s="63"/>
      <c r="AM68" s="63"/>
      <c r="AN68" s="63"/>
      <c r="AO68" s="63"/>
      <c r="AP68" s="63"/>
      <c r="AQ68" s="63"/>
      <c r="AR68" s="63"/>
      <c r="AS68" s="64"/>
      <c r="AT68" s="62"/>
    </row>
    <row r="69" spans="3:46" ht="39.75" customHeight="1" thickTop="1" thickBot="1" x14ac:dyDescent="0.35">
      <c r="C69" s="4"/>
      <c r="D69" s="12"/>
      <c r="E69" s="53" t="s">
        <v>1</v>
      </c>
      <c r="F69" s="533" t="str">
        <f>IF($M$3="AFRIKAANS","AS MKPY, DIE NAAM &amp; NR, ANDERSINS (1) VOLLE NAME &amp; (2) VAN v INDIVIDU:","IF COMPANY, THE NAME &amp; NO, OTHERWISE (1) FULL NAMES AND (2) SURNAME of INDIVIDUAL:")</f>
        <v>IF COMPANY, THE NAME &amp; NO, OTHERWISE (1) FULL NAMES AND (2) SURNAME of INDIVIDUAL:</v>
      </c>
      <c r="G69" s="533"/>
      <c r="H69" s="543"/>
      <c r="I69" s="544"/>
      <c r="J69" s="544"/>
      <c r="K69" s="544"/>
      <c r="L69" s="545"/>
      <c r="M69" s="543"/>
      <c r="N69" s="545"/>
      <c r="O69" s="16"/>
      <c r="P69" s="17"/>
      <c r="Q69" s="5"/>
      <c r="R69" s="55"/>
      <c r="S69" s="508"/>
      <c r="T69" s="72" t="s">
        <v>34</v>
      </c>
      <c r="U69" s="55" t="str">
        <f>IF($M$3="AFRIKAANS","TITEL:","TITLE:")</f>
        <v>TITLE:</v>
      </c>
      <c r="V69" s="55"/>
      <c r="W69" s="55"/>
      <c r="X69" s="55"/>
      <c r="Y69" s="55"/>
      <c r="Z69" s="64"/>
      <c r="AA69" s="63"/>
      <c r="AB69" s="63"/>
      <c r="AC69" s="63"/>
      <c r="AD69" s="63"/>
      <c r="AE69" s="63"/>
      <c r="AF69" s="63"/>
      <c r="AG69" s="63"/>
      <c r="AH69" s="63"/>
      <c r="AI69" s="63"/>
      <c r="AJ69" s="63"/>
      <c r="AK69" s="63"/>
      <c r="AL69" s="63"/>
      <c r="AM69" s="63"/>
      <c r="AN69" s="63"/>
      <c r="AO69" s="63"/>
      <c r="AP69" s="63"/>
      <c r="AQ69" s="63"/>
      <c r="AR69" s="63"/>
      <c r="AS69" s="64"/>
      <c r="AT69" s="62"/>
    </row>
    <row r="70" spans="3:46" ht="35.1" customHeight="1" thickTop="1" thickBot="1" x14ac:dyDescent="0.35">
      <c r="C70" s="4"/>
      <c r="D70" s="12"/>
      <c r="E70" s="53" t="s">
        <v>2</v>
      </c>
      <c r="F70" s="528" t="str">
        <f>IF($M$3="AFRIKAANS","ID NOMMER / REGISTRASIE NOMMER:","ID NUMBER / REGISTRATION NUMBER:")</f>
        <v>ID NUMBER / REGISTRATION NUMBER:</v>
      </c>
      <c r="G70" s="528"/>
      <c r="H70" s="529"/>
      <c r="I70" s="529"/>
      <c r="J70" s="529"/>
      <c r="K70" s="529"/>
      <c r="L70" s="529"/>
      <c r="M70" s="529"/>
      <c r="N70" s="529"/>
      <c r="O70" s="16"/>
      <c r="P70" s="17"/>
      <c r="Q70" s="5"/>
      <c r="R70" s="55"/>
      <c r="S70" s="508"/>
      <c r="T70" s="72" t="s">
        <v>27</v>
      </c>
      <c r="U70" s="55" t="str">
        <f>IF($M$3="AFRIKAANS","INDIVIDU:","INDIVIDUAL:")</f>
        <v>INDIVIDUAL:</v>
      </c>
      <c r="V70" s="55"/>
      <c r="W70" s="55"/>
      <c r="X70" s="55"/>
      <c r="Y70" s="55"/>
      <c r="Z70" s="64"/>
      <c r="AA70" s="63"/>
      <c r="AB70" s="72" t="str">
        <f>IF(T70="ja","yes",IF(T70="yes","yes","no"))</f>
        <v>yes</v>
      </c>
      <c r="AC70" s="63"/>
      <c r="AD70" s="63"/>
      <c r="AE70" s="63"/>
      <c r="AF70" s="63"/>
      <c r="AG70" s="63"/>
      <c r="AH70" s="63"/>
      <c r="AI70" s="63"/>
      <c r="AJ70" s="63"/>
      <c r="AK70" s="63"/>
      <c r="AL70" s="63"/>
      <c r="AM70" s="63"/>
      <c r="AN70" s="63"/>
      <c r="AO70" s="63"/>
      <c r="AP70" s="63"/>
      <c r="AQ70" s="63"/>
      <c r="AR70" s="63"/>
      <c r="AS70" s="64"/>
      <c r="AT70" s="62"/>
    </row>
    <row r="71" spans="3:46" ht="35.1" customHeight="1" thickTop="1" thickBot="1" x14ac:dyDescent="0.35">
      <c r="C71" s="4"/>
      <c r="D71" s="12"/>
      <c r="E71" s="53" t="s">
        <v>3</v>
      </c>
      <c r="F71" s="528" t="str">
        <f>IF($M$3="AFRIKAANS","(1) TEL. NOMMER &amp; (2) E-POS:","(1) TEL. NUMBER &amp; (2) EMAIL:")</f>
        <v>(1) TEL. NUMBER &amp; (2) EMAIL:</v>
      </c>
      <c r="G71" s="528"/>
      <c r="H71" s="543"/>
      <c r="I71" s="544"/>
      <c r="J71" s="545"/>
      <c r="K71" s="546"/>
      <c r="L71" s="547"/>
      <c r="M71" s="547"/>
      <c r="N71" s="548"/>
      <c r="O71" s="16"/>
      <c r="P71" s="17"/>
      <c r="Q71" s="5"/>
      <c r="R71" s="55"/>
      <c r="S71" s="508"/>
      <c r="T71" s="72" t="s">
        <v>27</v>
      </c>
      <c r="U71" s="569" t="str">
        <f>IF($M$3="AFRIKAANS","ONAFHANKLIKE TRUSTEE?","INDEPENDENT TRUSTEE?")</f>
        <v>INDEPENDENT TRUSTEE?</v>
      </c>
      <c r="V71" s="570"/>
      <c r="W71" s="570"/>
      <c r="X71" s="570"/>
      <c r="Y71" s="570"/>
      <c r="Z71" s="571"/>
      <c r="AA71" s="63"/>
      <c r="AB71" s="63"/>
      <c r="AC71" s="63"/>
      <c r="AD71" s="63"/>
      <c r="AE71" s="63"/>
      <c r="AF71" s="63"/>
      <c r="AG71" s="63"/>
      <c r="AH71" s="63"/>
      <c r="AI71" s="63"/>
      <c r="AJ71" s="63"/>
      <c r="AK71" s="63"/>
      <c r="AL71" s="63"/>
      <c r="AM71" s="63"/>
      <c r="AN71" s="63"/>
      <c r="AO71" s="63"/>
      <c r="AP71" s="63"/>
      <c r="AQ71" s="63"/>
      <c r="AR71" s="63"/>
      <c r="AS71" s="64"/>
      <c r="AT71" s="62"/>
    </row>
    <row r="72" spans="3:46" ht="35.1" customHeight="1" thickTop="1" thickBot="1" x14ac:dyDescent="0.35">
      <c r="C72" s="4"/>
      <c r="D72" s="12"/>
      <c r="E72" s="53" t="s">
        <v>4</v>
      </c>
      <c r="F72" s="528" t="str">
        <f>IF($M$3="AFRIKAANS","POSADRES (posbus nr, stad, kode):","POSTAL ADDRESS (box no, city, code):")</f>
        <v>POSTAL ADDRESS (box no, city, code):</v>
      </c>
      <c r="G72" s="528"/>
      <c r="H72" s="535"/>
      <c r="I72" s="536"/>
      <c r="J72" s="537"/>
      <c r="K72" s="535"/>
      <c r="L72" s="536"/>
      <c r="M72" s="537"/>
      <c r="N72" s="52"/>
      <c r="O72" s="16"/>
      <c r="P72" s="17"/>
      <c r="Q72" s="5"/>
      <c r="R72" s="55"/>
      <c r="S72" s="508"/>
      <c r="T72" s="539" t="str">
        <f>IF($M$3="AFRIKAANS","AANNAME: HIERDIE TRUSTEE KAN MKPY WEES?","ASSUMED: THIS TRUSTEE CAN BE A COMPANY?")</f>
        <v>ASSUMED: THIS TRUSTEE CAN BE A COMPANY?</v>
      </c>
      <c r="U72" s="539"/>
      <c r="V72" s="539"/>
      <c r="W72" s="539"/>
      <c r="X72" s="539"/>
      <c r="Y72" s="539"/>
      <c r="Z72" s="574"/>
      <c r="AA72" s="63"/>
      <c r="AB72" s="63"/>
      <c r="AC72" s="63"/>
      <c r="AD72" s="63"/>
      <c r="AE72" s="63"/>
      <c r="AF72" s="63"/>
      <c r="AG72" s="63"/>
      <c r="AH72" s="63"/>
      <c r="AI72" s="63"/>
      <c r="AJ72" s="63"/>
      <c r="AK72" s="63"/>
      <c r="AL72" s="63"/>
      <c r="AM72" s="63"/>
      <c r="AN72" s="63"/>
      <c r="AO72" s="63"/>
      <c r="AP72" s="63"/>
      <c r="AQ72" s="63"/>
      <c r="AR72" s="63"/>
      <c r="AS72" s="64"/>
      <c r="AT72" s="62"/>
    </row>
    <row r="73" spans="3:46" ht="35.1" customHeight="1" thickTop="1" thickBot="1" x14ac:dyDescent="0.35">
      <c r="C73" s="4"/>
      <c r="D73" s="12"/>
      <c r="E73" s="53" t="s">
        <v>5</v>
      </c>
      <c r="F73" s="528" t="str">
        <f>IF($M$3="AFRIKAANS","FISIESE ADRES (str naam &amp; nr, stad, kode):","PHYSICAL ADDRESS (str name &amp; no, city, code):")</f>
        <v>PHYSICAL ADDRESS (str name &amp; no, city, code):</v>
      </c>
      <c r="G73" s="528"/>
      <c r="H73" s="535"/>
      <c r="I73" s="536"/>
      <c r="J73" s="537"/>
      <c r="K73" s="535"/>
      <c r="L73" s="536"/>
      <c r="M73" s="537"/>
      <c r="N73" s="52"/>
      <c r="O73" s="16"/>
      <c r="P73" s="17"/>
      <c r="Q73" s="5"/>
      <c r="R73" s="55"/>
      <c r="S73" s="508"/>
      <c r="T73" s="429"/>
      <c r="U73" s="569" t="str">
        <f>IF($M$3="AFRIKAANS","INDIEN MKPY, VERTEENWOORDIGER NAAM?","IF PTY, REPRESENTATIVE NAME?")</f>
        <v>IF PTY, REPRESENTATIVE NAME?</v>
      </c>
      <c r="V73" s="570"/>
      <c r="W73" s="570"/>
      <c r="X73" s="570"/>
      <c r="Y73" s="570"/>
      <c r="Z73" s="571"/>
      <c r="AA73" s="63"/>
      <c r="AB73" s="63"/>
      <c r="AC73" s="63"/>
      <c r="AD73" s="63"/>
      <c r="AE73" s="63"/>
      <c r="AF73" s="63"/>
      <c r="AG73" s="63"/>
      <c r="AH73" s="63"/>
      <c r="AI73" s="63"/>
      <c r="AJ73" s="63"/>
      <c r="AK73" s="63"/>
      <c r="AL73" s="63"/>
      <c r="AM73" s="63"/>
      <c r="AN73" s="63"/>
      <c r="AO73" s="63"/>
      <c r="AP73" s="63"/>
      <c r="AQ73" s="63"/>
      <c r="AR73" s="63"/>
      <c r="AS73" s="64"/>
      <c r="AT73" s="62"/>
    </row>
    <row r="74" spans="3:46" ht="35.1" customHeight="1" thickTop="1" thickBot="1" x14ac:dyDescent="0.35">
      <c r="C74" s="4"/>
      <c r="D74" s="12"/>
      <c r="E74" s="51" t="s">
        <v>6</v>
      </c>
      <c r="F74" s="532" t="str">
        <f>IF($M$3="AFRIKAANS","BEROEP:","OCCUPATION:")</f>
        <v>OCCUPATION:</v>
      </c>
      <c r="G74" s="532"/>
      <c r="H74" s="534"/>
      <c r="I74" s="534"/>
      <c r="J74" s="534"/>
      <c r="K74" s="534"/>
      <c r="L74" s="534"/>
      <c r="M74" s="534"/>
      <c r="N74" s="534"/>
      <c r="O74" s="16"/>
      <c r="P74" s="17"/>
      <c r="Q74" s="5"/>
      <c r="R74" s="55"/>
      <c r="S74" s="508"/>
      <c r="T74" s="429"/>
      <c r="U74" s="569" t="str">
        <f>IF($M$3="AFRIKAANS","INDIEN MKPY, VERTEENWOORDIGER VAN?","IF PTY, REPRESENTATIVE SURNAME?")</f>
        <v>IF PTY, REPRESENTATIVE SURNAME?</v>
      </c>
      <c r="V74" s="570"/>
      <c r="W74" s="570"/>
      <c r="X74" s="570"/>
      <c r="Y74" s="570"/>
      <c r="Z74" s="571"/>
      <c r="AA74" s="63"/>
      <c r="AB74" s="63"/>
      <c r="AC74" s="63"/>
      <c r="AD74" s="63"/>
      <c r="AE74" s="63"/>
      <c r="AF74" s="63"/>
      <c r="AG74" s="63"/>
      <c r="AH74" s="63"/>
      <c r="AI74" s="63"/>
      <c r="AJ74" s="63"/>
      <c r="AK74" s="63"/>
      <c r="AL74" s="63"/>
      <c r="AM74" s="63"/>
      <c r="AN74" s="63"/>
      <c r="AO74" s="63"/>
      <c r="AP74" s="63"/>
      <c r="AQ74" s="63"/>
      <c r="AR74" s="63"/>
      <c r="AS74" s="64"/>
      <c r="AT74" s="62"/>
    </row>
    <row r="75" spans="3:46" ht="35.1" customHeight="1" thickTop="1" thickBot="1" x14ac:dyDescent="0.35">
      <c r="C75" s="4"/>
      <c r="D75" s="12"/>
      <c r="E75" s="53" t="s">
        <v>9</v>
      </c>
      <c r="F75" s="528" t="str">
        <f>IF($M$3="AFRIKAANS","VORIGE ERVARING AS TRUSTEE? MELD NAAM","PREVIOUS EXPERIENCE AS TRUSTEE? MENTION NAME")</f>
        <v>PREVIOUS EXPERIENCE AS TRUSTEE? MENTION NAME</v>
      </c>
      <c r="G75" s="528"/>
      <c r="H75" s="67"/>
      <c r="I75" s="535"/>
      <c r="J75" s="536"/>
      <c r="K75" s="536"/>
      <c r="L75" s="536"/>
      <c r="M75" s="536"/>
      <c r="N75" s="537"/>
      <c r="O75" s="16"/>
      <c r="P75" s="17"/>
      <c r="Q75" s="5"/>
      <c r="R75" s="55"/>
      <c r="S75" s="508"/>
      <c r="T75" s="430"/>
      <c r="U75" s="569" t="str">
        <f>IF($M$3="AFRIKAANS","INDIEN MKPY, VERTEENWOORDIGER ID?","IF PTY, REPRESENTATIVE ID?")</f>
        <v>IF PTY, REPRESENTATIVE ID?</v>
      </c>
      <c r="V75" s="570"/>
      <c r="W75" s="570"/>
      <c r="X75" s="570"/>
      <c r="Y75" s="570"/>
      <c r="Z75" s="571"/>
      <c r="AA75" s="63"/>
      <c r="AB75" s="63"/>
      <c r="AC75" s="63"/>
      <c r="AD75" s="63"/>
      <c r="AE75" s="63"/>
      <c r="AF75" s="63"/>
      <c r="AG75" s="63"/>
      <c r="AH75" s="63"/>
      <c r="AI75" s="63"/>
      <c r="AJ75" s="63"/>
      <c r="AK75" s="63"/>
      <c r="AL75" s="63"/>
      <c r="AM75" s="63"/>
      <c r="AN75" s="63"/>
      <c r="AO75" s="63"/>
      <c r="AP75" s="63"/>
      <c r="AQ75" s="63"/>
      <c r="AR75" s="63"/>
      <c r="AS75" s="64"/>
      <c r="AT75" s="62"/>
    </row>
    <row r="76" spans="3:46" ht="35.1" customHeight="1" thickTop="1" thickBot="1" x14ac:dyDescent="0.35">
      <c r="C76" s="4"/>
      <c r="D76" s="12"/>
      <c r="E76" s="51" t="s">
        <v>11</v>
      </c>
      <c r="F76" s="532" t="str">
        <f>IF($M$3="AFRIKAANS","OOK 'N BEGUNSTIGDE?","ALSO A BENEFICIARY?")</f>
        <v>ALSO A BENEFICIARY?</v>
      </c>
      <c r="G76" s="532"/>
      <c r="H76" s="67"/>
      <c r="I76" s="25" t="str">
        <f>IF($M$3="AFRIKAANS","JA / NEE","YES / NO")</f>
        <v>YES / NO</v>
      </c>
      <c r="J76" s="47" t="s">
        <v>24</v>
      </c>
      <c r="K76" s="48" t="str">
        <f>IF($M$3="AFRIKAANS","GETROUD?","MARRIED?")</f>
        <v>MARRIED?</v>
      </c>
      <c r="L76" s="67"/>
      <c r="M76" s="67"/>
      <c r="N76" s="67"/>
      <c r="O76" s="16"/>
      <c r="P76" s="17"/>
      <c r="Q76" s="5"/>
      <c r="R76" s="55"/>
      <c r="S76" s="509"/>
      <c r="T76" s="510"/>
      <c r="U76" s="510"/>
      <c r="V76" s="510"/>
      <c r="W76" s="510"/>
      <c r="X76" s="510"/>
      <c r="Y76" s="510"/>
      <c r="Z76" s="66"/>
      <c r="AA76" s="63"/>
      <c r="AB76" s="63"/>
      <c r="AC76" s="63"/>
      <c r="AD76" s="63"/>
      <c r="AE76" s="63"/>
      <c r="AF76" s="63"/>
      <c r="AG76" s="63"/>
      <c r="AH76" s="63"/>
      <c r="AI76" s="63"/>
      <c r="AJ76" s="63"/>
      <c r="AK76" s="63"/>
      <c r="AL76" s="63"/>
      <c r="AM76" s="63"/>
      <c r="AN76" s="63"/>
      <c r="AO76" s="63"/>
      <c r="AP76" s="63"/>
      <c r="AQ76" s="63"/>
      <c r="AR76" s="63"/>
      <c r="AS76" s="64"/>
      <c r="AT76" s="62"/>
    </row>
    <row r="77" spans="3:46" ht="14.25" customHeight="1" thickTop="1" x14ac:dyDescent="0.3">
      <c r="C77" s="4"/>
      <c r="D77" s="12"/>
      <c r="E77" s="26"/>
      <c r="F77" s="25"/>
      <c r="G77" s="25"/>
      <c r="H77" s="25"/>
      <c r="I77" s="25"/>
      <c r="J77" s="25"/>
      <c r="K77" s="25"/>
      <c r="L77" s="57" t="str">
        <f>IF($M$3="AFRIKAANS","Buite gvg","Out of C.O.P.")</f>
        <v>Out of C.O.P.</v>
      </c>
      <c r="M77" s="57" t="str">
        <f>IF($M$3="AFRIKAANS","Binne gvg","in C.O.P.")</f>
        <v>in C.O.P.</v>
      </c>
      <c r="N77" s="57" t="str">
        <f>IF($M$3="AFRIKAANS","Nee","No")</f>
        <v>No</v>
      </c>
      <c r="O77" s="16"/>
      <c r="P77" s="17"/>
      <c r="Q77" s="5"/>
      <c r="R77" s="55"/>
      <c r="S77" s="55"/>
      <c r="T77" s="55"/>
      <c r="U77" s="55"/>
      <c r="V77" s="55"/>
      <c r="W77" s="55"/>
      <c r="X77" s="55"/>
      <c r="Y77" s="55"/>
      <c r="Z77" s="475"/>
      <c r="AA77" s="63"/>
      <c r="AB77" s="63"/>
      <c r="AC77" s="63"/>
      <c r="AD77" s="63"/>
      <c r="AE77" s="63"/>
      <c r="AF77" s="63"/>
      <c r="AG77" s="63"/>
      <c r="AH77" s="63"/>
      <c r="AI77" s="63"/>
      <c r="AJ77" s="63"/>
      <c r="AK77" s="63"/>
      <c r="AL77" s="63"/>
      <c r="AM77" s="63"/>
      <c r="AN77" s="63"/>
      <c r="AO77" s="63"/>
      <c r="AP77" s="63"/>
      <c r="AQ77" s="63"/>
      <c r="AR77" s="63"/>
      <c r="AS77" s="64"/>
      <c r="AT77" s="62"/>
    </row>
    <row r="78" spans="3:46" ht="15" customHeight="1" x14ac:dyDescent="0.3">
      <c r="C78" s="4"/>
      <c r="D78" s="12"/>
      <c r="E78" s="43"/>
      <c r="F78" s="43"/>
      <c r="G78" s="43"/>
      <c r="H78" s="43"/>
      <c r="I78" s="43"/>
      <c r="J78" s="43"/>
      <c r="K78" s="43"/>
      <c r="L78" s="43"/>
      <c r="M78" s="43"/>
      <c r="N78" s="43"/>
      <c r="O78" s="43"/>
      <c r="P78" s="17"/>
      <c r="Q78" s="5"/>
      <c r="R78" s="55"/>
      <c r="S78" s="55"/>
      <c r="T78" s="55"/>
      <c r="U78" s="55"/>
      <c r="V78" s="55"/>
      <c r="W78" s="55"/>
      <c r="X78" s="55"/>
      <c r="Y78" s="55"/>
      <c r="Z78" s="475"/>
      <c r="AA78" s="63"/>
      <c r="AB78" s="63"/>
      <c r="AC78" s="63"/>
      <c r="AD78" s="63"/>
      <c r="AE78" s="63"/>
      <c r="AF78" s="63"/>
      <c r="AG78" s="63"/>
      <c r="AH78" s="63"/>
      <c r="AI78" s="63"/>
      <c r="AJ78" s="63"/>
      <c r="AK78" s="63"/>
      <c r="AL78" s="63"/>
      <c r="AM78" s="63"/>
      <c r="AN78" s="63"/>
      <c r="AO78" s="63"/>
      <c r="AP78" s="63"/>
      <c r="AQ78" s="63"/>
      <c r="AR78" s="63"/>
      <c r="AS78" s="64"/>
      <c r="AT78" s="62"/>
    </row>
    <row r="79" spans="3:46" ht="35.1" customHeight="1" thickBot="1" x14ac:dyDescent="0.35">
      <c r="C79" s="4"/>
      <c r="D79" s="12"/>
      <c r="E79" s="13" t="s">
        <v>14</v>
      </c>
      <c r="F79" s="14" t="str">
        <f>IF($M$3="AFRIKAANS","TRUSTEE 4 VAN DIE TRUST:","TRUSTEE 4 OF THE TRUST:")</f>
        <v>TRUSTEE 4 OF THE TRUST:</v>
      </c>
      <c r="G79" s="25"/>
      <c r="H79" s="25"/>
      <c r="I79" s="541" t="str">
        <f>(IF($M$3="AFRIKAANS","(Indien mkpy - meld mkpy naam en nr. in die 1ste lyntjie en daaronder die name en ID nr van die verteenwoordiger)","(If a company, mention the company name and nr in the 1st line and the representative's name and ID nr in the line below:)"))</f>
        <v>(If a company, mention the company name and nr in the 1st line and the representative's name and ID nr in the line below:)</v>
      </c>
      <c r="J79" s="542"/>
      <c r="K79" s="542"/>
      <c r="L79" s="542"/>
      <c r="M79" s="542"/>
      <c r="N79" s="542"/>
      <c r="O79" s="542"/>
      <c r="P79" s="17"/>
      <c r="Q79" s="5"/>
      <c r="R79" s="55"/>
      <c r="S79" s="55"/>
      <c r="T79" s="55"/>
      <c r="U79" s="55"/>
      <c r="V79" s="55"/>
      <c r="W79" s="55"/>
      <c r="X79" s="55"/>
      <c r="Y79" s="55"/>
      <c r="Z79" s="475"/>
      <c r="AA79" s="63"/>
      <c r="AB79" s="63"/>
      <c r="AC79" s="63"/>
      <c r="AD79" s="63"/>
      <c r="AE79" s="63"/>
      <c r="AF79" s="63"/>
      <c r="AG79" s="63"/>
      <c r="AH79" s="63"/>
      <c r="AI79" s="63"/>
      <c r="AJ79" s="63"/>
      <c r="AK79" s="63"/>
      <c r="AL79" s="63"/>
      <c r="AM79" s="63"/>
      <c r="AN79" s="63"/>
      <c r="AO79" s="63"/>
      <c r="AP79" s="63"/>
      <c r="AQ79" s="63"/>
      <c r="AR79" s="63"/>
      <c r="AS79" s="64"/>
      <c r="AT79" s="62"/>
    </row>
    <row r="80" spans="3:46" ht="15" customHeight="1" thickTop="1" thickBot="1" x14ac:dyDescent="0.35">
      <c r="C80" s="4"/>
      <c r="D80" s="12"/>
      <c r="E80" s="25"/>
      <c r="F80" s="25"/>
      <c r="G80" s="25"/>
      <c r="H80" s="25"/>
      <c r="I80" s="25"/>
      <c r="J80" s="25"/>
      <c r="K80" s="25"/>
      <c r="L80" s="25"/>
      <c r="M80" s="25"/>
      <c r="N80" s="25"/>
      <c r="O80" s="16"/>
      <c r="P80" s="17"/>
      <c r="Q80" s="5"/>
      <c r="R80" s="55"/>
      <c r="S80" s="506"/>
      <c r="T80" s="507"/>
      <c r="U80" s="507"/>
      <c r="V80" s="507"/>
      <c r="W80" s="507"/>
      <c r="X80" s="507"/>
      <c r="Y80" s="507"/>
      <c r="Z80" s="61"/>
      <c r="AA80" s="63"/>
      <c r="AB80" s="63"/>
      <c r="AC80" s="63"/>
      <c r="AD80" s="63"/>
      <c r="AE80" s="63"/>
      <c r="AF80" s="63"/>
      <c r="AG80" s="63"/>
      <c r="AH80" s="63"/>
      <c r="AI80" s="63"/>
      <c r="AJ80" s="63"/>
      <c r="AK80" s="63"/>
      <c r="AL80" s="63"/>
      <c r="AM80" s="63"/>
      <c r="AN80" s="63"/>
      <c r="AO80" s="63"/>
      <c r="AP80" s="63"/>
      <c r="AQ80" s="63"/>
      <c r="AR80" s="63"/>
      <c r="AS80" s="64"/>
      <c r="AT80" s="62"/>
    </row>
    <row r="81" spans="3:46" ht="35.1" customHeight="1" thickTop="1" thickBot="1" x14ac:dyDescent="0.35">
      <c r="C81" s="4"/>
      <c r="D81" s="12"/>
      <c r="E81" s="53" t="s">
        <v>1</v>
      </c>
      <c r="F81" s="533" t="str">
        <f>IF($M$3="AFRIKAANS","AS MKPY, DIE NAAM &amp; NR, ANDERSINS (1) VOLLE NAME &amp; (2) VAN v INDIVIDU:","IF COMPANY, THE NAME &amp; NO, OTHERWISE (1) FULL NAMES AND (2) SURNAME of INDIVIDUAL:")</f>
        <v>IF COMPANY, THE NAME &amp; NO, OTHERWISE (1) FULL NAMES AND (2) SURNAME of INDIVIDUAL:</v>
      </c>
      <c r="G81" s="533"/>
      <c r="H81" s="543"/>
      <c r="I81" s="544"/>
      <c r="J81" s="544"/>
      <c r="K81" s="544"/>
      <c r="L81" s="545"/>
      <c r="M81" s="543"/>
      <c r="N81" s="545"/>
      <c r="O81" s="16"/>
      <c r="P81" s="17"/>
      <c r="Q81" s="5"/>
      <c r="R81" s="55"/>
      <c r="S81" s="508"/>
      <c r="T81" s="72"/>
      <c r="U81" s="55" t="str">
        <f>IF($M$3="AFRIKAANS","TITEL:","TITLE:")</f>
        <v>TITLE:</v>
      </c>
      <c r="V81" s="55"/>
      <c r="W81" s="55"/>
      <c r="X81" s="55"/>
      <c r="Y81" s="55"/>
      <c r="Z81" s="64"/>
      <c r="AA81" s="63"/>
      <c r="AB81" s="63"/>
      <c r="AC81" s="63"/>
      <c r="AD81" s="63"/>
      <c r="AE81" s="63"/>
      <c r="AF81" s="63"/>
      <c r="AG81" s="63"/>
      <c r="AH81" s="63"/>
      <c r="AI81" s="63"/>
      <c r="AJ81" s="63"/>
      <c r="AK81" s="63"/>
      <c r="AL81" s="63"/>
      <c r="AM81" s="63"/>
      <c r="AN81" s="63"/>
      <c r="AO81" s="63"/>
      <c r="AP81" s="63"/>
      <c r="AQ81" s="63"/>
      <c r="AR81" s="63"/>
      <c r="AS81" s="64"/>
      <c r="AT81" s="62"/>
    </row>
    <row r="82" spans="3:46" ht="35.1" customHeight="1" thickTop="1" thickBot="1" x14ac:dyDescent="0.35">
      <c r="C82" s="4"/>
      <c r="D82" s="12"/>
      <c r="E82" s="53" t="s">
        <v>2</v>
      </c>
      <c r="F82" s="528" t="str">
        <f>IF($M$3="AFRIKAANS","ID NOMMER / REGISTRASIE NOMMER:","ID NUMBER / REGISTRATION NUMBER:")</f>
        <v>ID NUMBER / REGISTRATION NUMBER:</v>
      </c>
      <c r="G82" s="528"/>
      <c r="H82" s="529"/>
      <c r="I82" s="529"/>
      <c r="J82" s="529"/>
      <c r="K82" s="529"/>
      <c r="L82" s="529"/>
      <c r="M82" s="529"/>
      <c r="N82" s="529"/>
      <c r="O82" s="16"/>
      <c r="P82" s="17"/>
      <c r="Q82" s="5"/>
      <c r="R82" s="55"/>
      <c r="S82" s="508"/>
      <c r="T82" s="72" t="s">
        <v>27</v>
      </c>
      <c r="U82" s="55" t="str">
        <f>IF($M$3="AFRIKAANS","INDIVIDU:","INDIVIDUAL:")</f>
        <v>INDIVIDUAL:</v>
      </c>
      <c r="V82" s="55"/>
      <c r="W82" s="55"/>
      <c r="X82" s="55"/>
      <c r="Y82" s="55"/>
      <c r="Z82" s="64"/>
      <c r="AA82" s="63"/>
      <c r="AB82" s="72" t="str">
        <f>IF(T82="ja","yes",IF(T82="yes","yes","no"))</f>
        <v>yes</v>
      </c>
      <c r="AC82" s="63"/>
      <c r="AD82" s="63"/>
      <c r="AE82" s="63"/>
      <c r="AF82" s="63"/>
      <c r="AG82" s="63"/>
      <c r="AH82" s="63"/>
      <c r="AI82" s="63"/>
      <c r="AJ82" s="63"/>
      <c r="AK82" s="63"/>
      <c r="AL82" s="63"/>
      <c r="AM82" s="63"/>
      <c r="AN82" s="63"/>
      <c r="AO82" s="63"/>
      <c r="AP82" s="63"/>
      <c r="AQ82" s="63"/>
      <c r="AR82" s="63"/>
      <c r="AS82" s="64"/>
      <c r="AT82" s="62"/>
    </row>
    <row r="83" spans="3:46" ht="35.1" customHeight="1" thickTop="1" thickBot="1" x14ac:dyDescent="0.35">
      <c r="C83" s="4"/>
      <c r="D83" s="12"/>
      <c r="E83" s="53" t="s">
        <v>3</v>
      </c>
      <c r="F83" s="528" t="str">
        <f>IF($M$3="AFRIKAANS","(1) TEL. NOMMER &amp; (2) E-POS:","(1) TEL. NUMBER &amp; (2) EMAIL:")</f>
        <v>(1) TEL. NUMBER &amp; (2) EMAIL:</v>
      </c>
      <c r="G83" s="528"/>
      <c r="H83" s="543"/>
      <c r="I83" s="544"/>
      <c r="J83" s="545"/>
      <c r="K83" s="546"/>
      <c r="L83" s="547"/>
      <c r="M83" s="547"/>
      <c r="N83" s="548"/>
      <c r="O83" s="16"/>
      <c r="P83" s="17"/>
      <c r="Q83" s="5"/>
      <c r="R83" s="55"/>
      <c r="S83" s="508"/>
      <c r="T83" s="72"/>
      <c r="U83" s="538" t="str">
        <f>IF($M$3="AFRIKAANS","ONAFHANKLIKE TRUSTEE?","INDEPENDENT TRUSTEE?")</f>
        <v>INDEPENDENT TRUSTEE?</v>
      </c>
      <c r="V83" s="539"/>
      <c r="W83" s="539"/>
      <c r="X83" s="539"/>
      <c r="Y83" s="539"/>
      <c r="Z83" s="540"/>
      <c r="AA83" s="63"/>
      <c r="AB83" s="63"/>
      <c r="AC83" s="63"/>
      <c r="AD83" s="63"/>
      <c r="AE83" s="63"/>
      <c r="AF83" s="63"/>
      <c r="AG83" s="63"/>
      <c r="AH83" s="63"/>
      <c r="AI83" s="63"/>
      <c r="AJ83" s="63"/>
      <c r="AK83" s="63"/>
      <c r="AL83" s="63"/>
      <c r="AM83" s="63"/>
      <c r="AN83" s="63"/>
      <c r="AO83" s="63"/>
      <c r="AP83" s="63"/>
      <c r="AQ83" s="63"/>
      <c r="AR83" s="63"/>
      <c r="AS83" s="64"/>
      <c r="AT83" s="62"/>
    </row>
    <row r="84" spans="3:46" ht="35.1" customHeight="1" thickTop="1" thickBot="1" x14ac:dyDescent="0.35">
      <c r="C84" s="4"/>
      <c r="D84" s="12"/>
      <c r="E84" s="53" t="s">
        <v>4</v>
      </c>
      <c r="F84" s="528" t="str">
        <f>IF($M$3="AFRIKAANS","POSADRES (posbus nr, stad, kode):","POSTAL ADDRESS (box no, city, code):")</f>
        <v>POSTAL ADDRESS (box no, city, code):</v>
      </c>
      <c r="G84" s="528"/>
      <c r="H84" s="535"/>
      <c r="I84" s="536"/>
      <c r="J84" s="537"/>
      <c r="K84" s="535"/>
      <c r="L84" s="536"/>
      <c r="M84" s="537"/>
      <c r="N84" s="52"/>
      <c r="O84" s="16"/>
      <c r="P84" s="17"/>
      <c r="Q84" s="5"/>
      <c r="R84" s="55"/>
      <c r="S84" s="508"/>
      <c r="T84" s="539" t="str">
        <f>IF($M$3="AFRIKAANS","AANNAME: HIERDIE TRUSTEE KAN MKPY WEES?","ASSUMED: THIS TRUSTEE CAN BE A COMPANY?")</f>
        <v>ASSUMED: THIS TRUSTEE CAN BE A COMPANY?</v>
      </c>
      <c r="U84" s="539"/>
      <c r="V84" s="539"/>
      <c r="W84" s="539"/>
      <c r="X84" s="539"/>
      <c r="Y84" s="539"/>
      <c r="Z84" s="574"/>
      <c r="AA84" s="63"/>
      <c r="AB84" s="63"/>
      <c r="AC84" s="63"/>
      <c r="AD84" s="63"/>
      <c r="AE84" s="63"/>
      <c r="AF84" s="63"/>
      <c r="AG84" s="63"/>
      <c r="AH84" s="63"/>
      <c r="AI84" s="63"/>
      <c r="AJ84" s="63"/>
      <c r="AK84" s="63"/>
      <c r="AL84" s="63"/>
      <c r="AM84" s="63"/>
      <c r="AN84" s="63"/>
      <c r="AO84" s="63"/>
      <c r="AP84" s="63"/>
      <c r="AQ84" s="63"/>
      <c r="AR84" s="63"/>
      <c r="AS84" s="64"/>
      <c r="AT84" s="62"/>
    </row>
    <row r="85" spans="3:46" ht="35.1" customHeight="1" thickTop="1" thickBot="1" x14ac:dyDescent="0.35">
      <c r="C85" s="4"/>
      <c r="D85" s="12"/>
      <c r="E85" s="53" t="s">
        <v>5</v>
      </c>
      <c r="F85" s="528" t="str">
        <f>IF($M$3="AFRIKAANS","FISIESE ADRES (str naam &amp; nr, stad, kode):","PHYSICAL ADDRESS (str name &amp; no, city, code):")</f>
        <v>PHYSICAL ADDRESS (str name &amp; no, city, code):</v>
      </c>
      <c r="G85" s="528"/>
      <c r="H85" s="535"/>
      <c r="I85" s="536"/>
      <c r="J85" s="537"/>
      <c r="K85" s="535"/>
      <c r="L85" s="536"/>
      <c r="M85" s="537"/>
      <c r="N85" s="52"/>
      <c r="O85" s="16"/>
      <c r="P85" s="17"/>
      <c r="Q85" s="5"/>
      <c r="R85" s="55"/>
      <c r="S85" s="508"/>
      <c r="T85" s="429"/>
      <c r="U85" s="569" t="str">
        <f>IF($M$3="AFRIKAANS","INDIEN MKPY, VERTEENWOORDIGER NAAM?","IF PTY, REPRESENTATIVE NAME?")</f>
        <v>IF PTY, REPRESENTATIVE NAME?</v>
      </c>
      <c r="V85" s="570"/>
      <c r="W85" s="570"/>
      <c r="X85" s="570"/>
      <c r="Y85" s="570"/>
      <c r="Z85" s="571"/>
      <c r="AA85" s="63"/>
      <c r="AB85" s="63"/>
      <c r="AC85" s="63"/>
      <c r="AD85" s="63"/>
      <c r="AE85" s="63"/>
      <c r="AF85" s="63"/>
      <c r="AG85" s="63"/>
      <c r="AH85" s="63"/>
      <c r="AI85" s="63"/>
      <c r="AJ85" s="63"/>
      <c r="AK85" s="63"/>
      <c r="AL85" s="63"/>
      <c r="AM85" s="63"/>
      <c r="AN85" s="63"/>
      <c r="AO85" s="63"/>
      <c r="AP85" s="63"/>
      <c r="AQ85" s="63"/>
      <c r="AR85" s="63"/>
      <c r="AS85" s="64"/>
      <c r="AT85" s="62"/>
    </row>
    <row r="86" spans="3:46" ht="35.1" customHeight="1" thickTop="1" thickBot="1" x14ac:dyDescent="0.35">
      <c r="C86" s="4"/>
      <c r="D86" s="12"/>
      <c r="E86" s="51" t="s">
        <v>6</v>
      </c>
      <c r="F86" s="532" t="str">
        <f>IF($M$3="AFRIKAANS","BEROEP:","OCCUPATION:")</f>
        <v>OCCUPATION:</v>
      </c>
      <c r="G86" s="532"/>
      <c r="H86" s="534"/>
      <c r="I86" s="534"/>
      <c r="J86" s="534"/>
      <c r="K86" s="534"/>
      <c r="L86" s="534"/>
      <c r="M86" s="534"/>
      <c r="N86" s="534"/>
      <c r="O86" s="16"/>
      <c r="P86" s="17"/>
      <c r="Q86" s="5"/>
      <c r="R86" s="55"/>
      <c r="S86" s="508"/>
      <c r="T86" s="429"/>
      <c r="U86" s="569" t="str">
        <f>IF($M$3="AFRIKAANS","INDIEN MKPY, VERTEENWOORDIGER VAN?","IF PTY, REPRESENTATIVE SURNAME?")</f>
        <v>IF PTY, REPRESENTATIVE SURNAME?</v>
      </c>
      <c r="V86" s="570"/>
      <c r="W86" s="570"/>
      <c r="X86" s="570"/>
      <c r="Y86" s="570"/>
      <c r="Z86" s="571"/>
      <c r="AA86" s="63"/>
      <c r="AB86" s="63"/>
      <c r="AC86" s="63"/>
      <c r="AD86" s="63"/>
      <c r="AE86" s="63"/>
      <c r="AF86" s="63"/>
      <c r="AG86" s="63"/>
      <c r="AH86" s="63"/>
      <c r="AI86" s="63"/>
      <c r="AJ86" s="63"/>
      <c r="AK86" s="63"/>
      <c r="AL86" s="63"/>
      <c r="AM86" s="63"/>
      <c r="AN86" s="63"/>
      <c r="AO86" s="63"/>
      <c r="AP86" s="63"/>
      <c r="AQ86" s="63"/>
      <c r="AR86" s="63"/>
      <c r="AS86" s="64"/>
      <c r="AT86" s="62"/>
    </row>
    <row r="87" spans="3:46" ht="35.1" customHeight="1" thickTop="1" thickBot="1" x14ac:dyDescent="0.35">
      <c r="C87" s="4"/>
      <c r="D87" s="12"/>
      <c r="E87" s="53" t="s">
        <v>9</v>
      </c>
      <c r="F87" s="528" t="str">
        <f>IF($M$3="AFRIKAANS","VORIGE ERVARING AS TRUSTEE? MELD NAAM","PREVIOUS EXPERIENCE AS TRUSTEE? MENTION NAME")</f>
        <v>PREVIOUS EXPERIENCE AS TRUSTEE? MENTION NAME</v>
      </c>
      <c r="G87" s="528"/>
      <c r="H87" s="67"/>
      <c r="I87" s="535"/>
      <c r="J87" s="536"/>
      <c r="K87" s="536"/>
      <c r="L87" s="536"/>
      <c r="M87" s="536"/>
      <c r="N87" s="537"/>
      <c r="O87" s="16"/>
      <c r="P87" s="17"/>
      <c r="Q87" s="5"/>
      <c r="R87" s="55"/>
      <c r="S87" s="508"/>
      <c r="T87" s="430"/>
      <c r="U87" s="569" t="str">
        <f>IF($M$3="AFRIKAANS","INDIEN MKPY, VERTEENWOORDIGER ID?","IF PTY, REPRESENTATIVE ID?")</f>
        <v>IF PTY, REPRESENTATIVE ID?</v>
      </c>
      <c r="V87" s="570"/>
      <c r="W87" s="570"/>
      <c r="X87" s="570"/>
      <c r="Y87" s="570"/>
      <c r="Z87" s="571"/>
      <c r="AA87" s="63"/>
      <c r="AB87" s="63"/>
      <c r="AC87" s="63"/>
      <c r="AD87" s="63"/>
      <c r="AE87" s="63"/>
      <c r="AF87" s="63"/>
      <c r="AG87" s="63"/>
      <c r="AH87" s="63"/>
      <c r="AI87" s="63"/>
      <c r="AJ87" s="63"/>
      <c r="AK87" s="63"/>
      <c r="AL87" s="63"/>
      <c r="AM87" s="63"/>
      <c r="AN87" s="63"/>
      <c r="AO87" s="63"/>
      <c r="AP87" s="63"/>
      <c r="AQ87" s="63"/>
      <c r="AR87" s="63"/>
      <c r="AS87" s="64"/>
      <c r="AT87" s="62"/>
    </row>
    <row r="88" spans="3:46" ht="30" customHeight="1" thickTop="1" thickBot="1" x14ac:dyDescent="0.35">
      <c r="C88" s="4"/>
      <c r="D88" s="12"/>
      <c r="E88" s="51" t="s">
        <v>11</v>
      </c>
      <c r="F88" s="532" t="str">
        <f>IF($M$3="AFRIKAANS","OOK 'N BEGUNSTIGDE?","ALSO A BENEFICIARY?")</f>
        <v>ALSO A BENEFICIARY?</v>
      </c>
      <c r="G88" s="532"/>
      <c r="H88" s="67"/>
      <c r="I88" s="25" t="str">
        <f>IF($M$3="AFRIKAANS","JA / NEE","YES / NO")</f>
        <v>YES / NO</v>
      </c>
      <c r="J88" s="47" t="s">
        <v>24</v>
      </c>
      <c r="K88" s="48" t="str">
        <f>IF($M$3="AFRIKAANS","GETROUD?","MARRIED?")</f>
        <v>MARRIED?</v>
      </c>
      <c r="L88" s="67"/>
      <c r="M88" s="67"/>
      <c r="N88" s="67"/>
      <c r="O88" s="16"/>
      <c r="P88" s="17"/>
      <c r="Q88" s="5"/>
      <c r="R88" s="55"/>
      <c r="S88" s="509"/>
      <c r="T88" s="510"/>
      <c r="U88" s="510"/>
      <c r="V88" s="510"/>
      <c r="W88" s="510"/>
      <c r="X88" s="510"/>
      <c r="Y88" s="510"/>
      <c r="Z88" s="66"/>
      <c r="AA88" s="63"/>
      <c r="AB88" s="63"/>
      <c r="AC88" s="63"/>
      <c r="AD88" s="63"/>
      <c r="AE88" s="63"/>
      <c r="AF88" s="63"/>
      <c r="AG88" s="63"/>
      <c r="AH88" s="63"/>
      <c r="AI88" s="63"/>
      <c r="AJ88" s="63"/>
      <c r="AK88" s="63"/>
      <c r="AL88" s="63"/>
      <c r="AM88" s="63"/>
      <c r="AN88" s="63"/>
      <c r="AO88" s="63"/>
      <c r="AP88" s="63"/>
      <c r="AQ88" s="63"/>
      <c r="AR88" s="63"/>
      <c r="AS88" s="64"/>
      <c r="AT88" s="62"/>
    </row>
    <row r="89" spans="3:46" ht="15" customHeight="1" thickTop="1" x14ac:dyDescent="0.3">
      <c r="C89" s="4"/>
      <c r="D89" s="12"/>
      <c r="E89" s="26"/>
      <c r="F89" s="25"/>
      <c r="G89" s="25"/>
      <c r="H89" s="25"/>
      <c r="I89" s="25"/>
      <c r="J89" s="25"/>
      <c r="K89" s="25"/>
      <c r="L89" s="57" t="str">
        <f>IF($M$3="AFRIKAANS","Buite gvg","Out of C.O.P.")</f>
        <v>Out of C.O.P.</v>
      </c>
      <c r="M89" s="57" t="str">
        <f>IF($M$3="AFRIKAANS","Binne gvg","in C.O.P.")</f>
        <v>in C.O.P.</v>
      </c>
      <c r="N89" s="57" t="str">
        <f>IF($M$3="AFRIKAANS","Nee","No")</f>
        <v>No</v>
      </c>
      <c r="O89" s="16"/>
      <c r="P89" s="17"/>
      <c r="Q89" s="5"/>
      <c r="R89" s="55"/>
      <c r="S89" s="55"/>
      <c r="T89" s="55"/>
      <c r="U89" s="55"/>
      <c r="V89" s="55"/>
      <c r="W89" s="55"/>
      <c r="X89" s="55"/>
      <c r="Y89" s="55"/>
      <c r="Z89" s="475"/>
      <c r="AA89" s="63"/>
      <c r="AB89" s="63"/>
      <c r="AC89" s="63"/>
      <c r="AD89" s="63"/>
      <c r="AE89" s="63"/>
      <c r="AF89" s="63"/>
      <c r="AG89" s="63"/>
      <c r="AH89" s="63"/>
      <c r="AI89" s="63"/>
      <c r="AJ89" s="63"/>
      <c r="AK89" s="63"/>
      <c r="AL89" s="63"/>
      <c r="AM89" s="63"/>
      <c r="AN89" s="63"/>
      <c r="AO89" s="63"/>
      <c r="AP89" s="63"/>
      <c r="AQ89" s="63"/>
      <c r="AR89" s="63"/>
      <c r="AS89" s="64"/>
      <c r="AT89" s="62"/>
    </row>
    <row r="90" spans="3:46" ht="35.1" customHeight="1" thickBot="1" x14ac:dyDescent="0.35">
      <c r="C90" s="4"/>
      <c r="D90" s="12"/>
      <c r="E90" s="13" t="s">
        <v>15</v>
      </c>
      <c r="F90" s="14" t="str">
        <f>IF($M$3="AFRIKAANS","REKENMEESTER VD TRUST:","ACCOUNTANT OF THE TRUST:")</f>
        <v>ACCOUNTANT OF THE TRUST:</v>
      </c>
      <c r="G90" s="25"/>
      <c r="H90" s="25"/>
      <c r="I90" s="541" t="str">
        <f>(IF($M$3="AFRIKAANS","(Indien mkpy - meld mkpy naam en nr. in die 1ste lyntjie en daaronder die name en ID nr van die verteenwoordiger)","(If a company, mention the company name and nr in the 1st line and the representative's name and ID nr in the line below:)"))</f>
        <v>(If a company, mention the company name and nr in the 1st line and the representative's name and ID nr in the line below:)</v>
      </c>
      <c r="J90" s="542"/>
      <c r="K90" s="542"/>
      <c r="L90" s="542"/>
      <c r="M90" s="542"/>
      <c r="N90" s="542"/>
      <c r="O90" s="542"/>
      <c r="P90" s="17"/>
      <c r="Q90" s="5"/>
      <c r="R90" s="55"/>
      <c r="S90" s="55"/>
      <c r="T90" s="55"/>
      <c r="U90" s="55"/>
      <c r="V90" s="55"/>
      <c r="W90" s="55"/>
      <c r="X90" s="55"/>
      <c r="Y90" s="55"/>
      <c r="Z90" s="475"/>
      <c r="AA90" s="63"/>
      <c r="AB90" s="63"/>
      <c r="AC90" s="63"/>
      <c r="AD90" s="63"/>
      <c r="AE90" s="63"/>
      <c r="AF90" s="63"/>
      <c r="AG90" s="63"/>
      <c r="AH90" s="63"/>
      <c r="AI90" s="63"/>
      <c r="AJ90" s="63"/>
      <c r="AK90" s="63"/>
      <c r="AL90" s="63"/>
      <c r="AM90" s="63"/>
      <c r="AN90" s="63"/>
      <c r="AO90" s="63"/>
      <c r="AP90" s="63"/>
      <c r="AQ90" s="63"/>
      <c r="AR90" s="63"/>
      <c r="AS90" s="64"/>
      <c r="AT90" s="62"/>
    </row>
    <row r="91" spans="3:46" ht="15" customHeight="1" thickTop="1" thickBot="1" x14ac:dyDescent="0.35">
      <c r="C91" s="4"/>
      <c r="D91" s="12"/>
      <c r="E91" s="25"/>
      <c r="F91" s="25"/>
      <c r="G91" s="25"/>
      <c r="H91" s="25"/>
      <c r="I91" s="25"/>
      <c r="J91" s="25"/>
      <c r="K91" s="25"/>
      <c r="L91" s="25"/>
      <c r="M91" s="25"/>
      <c r="N91" s="25"/>
      <c r="O91" s="16"/>
      <c r="P91" s="17"/>
      <c r="Q91" s="5"/>
      <c r="R91" s="55"/>
      <c r="S91" s="506"/>
      <c r="T91" s="507"/>
      <c r="U91" s="507"/>
      <c r="V91" s="507"/>
      <c r="W91" s="507"/>
      <c r="X91" s="507"/>
      <c r="Y91" s="507"/>
      <c r="Z91" s="61"/>
      <c r="AA91" s="63"/>
      <c r="AB91" s="63"/>
      <c r="AI91" s="63"/>
      <c r="AJ91" s="63"/>
      <c r="AK91" s="63"/>
      <c r="AL91" s="63"/>
      <c r="AM91" s="63"/>
      <c r="AN91" s="63"/>
      <c r="AO91" s="63"/>
      <c r="AP91" s="63"/>
      <c r="AQ91" s="63"/>
      <c r="AR91" s="63"/>
      <c r="AS91" s="64"/>
      <c r="AT91" s="62"/>
    </row>
    <row r="92" spans="3:46" ht="35.1" customHeight="1" thickTop="1" thickBot="1" x14ac:dyDescent="0.35">
      <c r="C92" s="4"/>
      <c r="D92" s="12"/>
      <c r="E92" s="53" t="s">
        <v>1</v>
      </c>
      <c r="F92" s="533" t="str">
        <f>IF($M$3="AFRIKAANS","AS MKPY, DIE NAAM, ANDERSINS (1) VOLLE NAME &amp; (2) VAN v INDIVIDU:","IF COMPANY, THE NAME, OTHERWISE (1) FULL NAMES AND (2) SURNAME of INDIVIDUAL:")</f>
        <v>IF COMPANY, THE NAME, OTHERWISE (1) FULL NAMES AND (2) SURNAME of INDIVIDUAL:</v>
      </c>
      <c r="G92" s="533"/>
      <c r="H92" s="543"/>
      <c r="I92" s="544"/>
      <c r="J92" s="544"/>
      <c r="K92" s="544"/>
      <c r="L92" s="545"/>
      <c r="M92" s="543"/>
      <c r="N92" s="545"/>
      <c r="O92" s="16"/>
      <c r="P92" s="17"/>
      <c r="Q92" s="5"/>
      <c r="R92" s="55"/>
      <c r="S92" s="508"/>
      <c r="T92" s="72" t="s">
        <v>33</v>
      </c>
      <c r="U92" s="55" t="str">
        <f>IF($M$3="AFRIKAANS","TITEL:","TITLE:")</f>
        <v>TITLE:</v>
      </c>
      <c r="V92" s="55"/>
      <c r="W92" s="55"/>
      <c r="X92" s="55"/>
      <c r="Y92" s="55"/>
      <c r="Z92" s="64"/>
      <c r="AA92" s="63"/>
      <c r="AB92" s="63"/>
      <c r="AC92" s="257" t="s">
        <v>325</v>
      </c>
      <c r="AD92" s="257" t="s">
        <v>329</v>
      </c>
      <c r="AE92" s="257" t="s">
        <v>330</v>
      </c>
      <c r="AF92" s="257" t="s">
        <v>327</v>
      </c>
      <c r="AG92" s="257" t="s">
        <v>326</v>
      </c>
      <c r="AH92" s="257" t="s">
        <v>336</v>
      </c>
      <c r="AI92" s="63"/>
      <c r="AJ92" s="63"/>
      <c r="AK92" s="63"/>
      <c r="AL92" s="63"/>
      <c r="AM92" s="63"/>
      <c r="AN92" s="63"/>
      <c r="AO92" s="63"/>
      <c r="AP92" s="63"/>
      <c r="AQ92" s="63"/>
      <c r="AR92" s="63"/>
      <c r="AS92" s="64"/>
      <c r="AT92" s="62"/>
    </row>
    <row r="93" spans="3:46" ht="35.1" customHeight="1" thickTop="1" thickBot="1" x14ac:dyDescent="0.35">
      <c r="C93" s="4"/>
      <c r="D93" s="12"/>
      <c r="E93" s="53" t="s">
        <v>2</v>
      </c>
      <c r="F93" s="528" t="str">
        <f>IF($M$3="AFRIKAANS","ID NOMMER / REGISTRASIE NOMMER:","ID NUMBER / REGISTRATION NUMBER:")</f>
        <v>ID NUMBER / REGISTRATION NUMBER:</v>
      </c>
      <c r="G93" s="528"/>
      <c r="H93" s="529"/>
      <c r="I93" s="529"/>
      <c r="J93" s="529"/>
      <c r="K93" s="529"/>
      <c r="L93" s="529"/>
      <c r="M93" s="529"/>
      <c r="N93" s="529"/>
      <c r="O93" s="16"/>
      <c r="P93" s="17"/>
      <c r="Q93" s="5"/>
      <c r="R93" s="55"/>
      <c r="S93" s="508"/>
      <c r="T93" s="72" t="s">
        <v>28</v>
      </c>
      <c r="U93" s="55" t="str">
        <f>IF($M$3="AFRIKAANS","INDIVIDU:","INDIVIDUAL:")</f>
        <v>INDIVIDUAL:</v>
      </c>
      <c r="V93" s="55"/>
      <c r="W93" s="55"/>
      <c r="X93" s="55"/>
      <c r="Y93" s="55"/>
      <c r="Z93" s="64"/>
      <c r="AA93" s="63"/>
      <c r="AB93" s="63"/>
      <c r="AD93" s="63"/>
      <c r="AE93" s="63"/>
      <c r="AF93" s="63"/>
      <c r="AG93" s="63"/>
      <c r="AH93" s="63"/>
      <c r="AI93" s="63"/>
      <c r="AJ93" s="63"/>
      <c r="AK93" s="63"/>
      <c r="AL93" s="63"/>
      <c r="AM93" s="63"/>
      <c r="AN93" s="63"/>
      <c r="AO93" s="63"/>
      <c r="AP93" s="63"/>
      <c r="AQ93" s="63"/>
      <c r="AR93" s="63"/>
      <c r="AS93" s="64"/>
      <c r="AT93" s="62"/>
    </row>
    <row r="94" spans="3:46" ht="35.1" customHeight="1" thickTop="1" thickBot="1" x14ac:dyDescent="0.35">
      <c r="C94" s="4"/>
      <c r="D94" s="12"/>
      <c r="E94" s="53" t="s">
        <v>3</v>
      </c>
      <c r="F94" s="528" t="str">
        <f>IF($M$3="AFRIKAANS","(1) TEL. NOMMER &amp; (2) E-POS:","(1) TEL. NUMBER &amp; (2) EMAIL:")</f>
        <v>(1) TEL. NUMBER &amp; (2) EMAIL:</v>
      </c>
      <c r="G94" s="528"/>
      <c r="H94" s="543"/>
      <c r="I94" s="544"/>
      <c r="J94" s="545"/>
      <c r="K94" s="546"/>
      <c r="L94" s="547"/>
      <c r="M94" s="547"/>
      <c r="N94" s="548"/>
      <c r="O94" s="16"/>
      <c r="P94" s="17"/>
      <c r="Q94" s="5"/>
      <c r="R94" s="55"/>
      <c r="S94" s="508"/>
      <c r="T94" s="429"/>
      <c r="U94" s="569" t="str">
        <f>IF($M$3="AFRIKAANS","INDIEN MKPY, VERTEENWOORDIGER NAAM?","IF PTY, REPRESENTATIVE NAME?")</f>
        <v>IF PTY, REPRESENTATIVE NAME?</v>
      </c>
      <c r="V94" s="570"/>
      <c r="W94" s="570"/>
      <c r="X94" s="570"/>
      <c r="Y94" s="570"/>
      <c r="Z94" s="571"/>
      <c r="AA94" s="63"/>
      <c r="AB94" s="63"/>
      <c r="AC94" s="136"/>
      <c r="AD94" s="63"/>
      <c r="AE94" s="63"/>
      <c r="AF94" s="63"/>
      <c r="AG94" s="63"/>
      <c r="AH94" s="63"/>
      <c r="AI94" s="63"/>
      <c r="AJ94" s="63"/>
      <c r="AK94" s="63"/>
      <c r="AL94" s="63"/>
      <c r="AM94" s="63"/>
      <c r="AN94" s="63"/>
      <c r="AO94" s="63"/>
      <c r="AP94" s="63"/>
      <c r="AQ94" s="63"/>
      <c r="AR94" s="63"/>
      <c r="AS94" s="64"/>
      <c r="AT94" s="62"/>
    </row>
    <row r="95" spans="3:46" ht="35.1" customHeight="1" thickTop="1" thickBot="1" x14ac:dyDescent="0.35">
      <c r="C95" s="4"/>
      <c r="D95" s="12"/>
      <c r="E95" s="53" t="s">
        <v>4</v>
      </c>
      <c r="F95" s="528" t="str">
        <f>IF($M$3="AFRIKAANS","POSADRES (posbus nr, stad, kode):","POSTAL ADDRESS (box no, city, code):")</f>
        <v>POSTAL ADDRESS (box no, city, code):</v>
      </c>
      <c r="G95" s="528"/>
      <c r="H95" s="535"/>
      <c r="I95" s="536"/>
      <c r="J95" s="537"/>
      <c r="K95" s="535"/>
      <c r="L95" s="536"/>
      <c r="M95" s="537"/>
      <c r="N95" s="52"/>
      <c r="O95" s="16"/>
      <c r="P95" s="17"/>
      <c r="Q95" s="5"/>
      <c r="R95" s="55"/>
      <c r="S95" s="508"/>
      <c r="T95" s="429"/>
      <c r="U95" s="569" t="str">
        <f>IF($M$3="AFRIKAANS","INDIEN MKPY, VERTEENWOORDIGER VAN?","IF PTY, REPRESENTATIVE SURNAME?")</f>
        <v>IF PTY, REPRESENTATIVE SURNAME?</v>
      </c>
      <c r="V95" s="570"/>
      <c r="W95" s="570"/>
      <c r="X95" s="570"/>
      <c r="Y95" s="570"/>
      <c r="Z95" s="571"/>
      <c r="AA95" s="63"/>
      <c r="AB95" s="63"/>
      <c r="AE95" s="63"/>
      <c r="AF95" s="63"/>
      <c r="AG95" s="63"/>
      <c r="AH95" s="63"/>
      <c r="AI95" s="63"/>
      <c r="AJ95" s="63"/>
      <c r="AK95" s="63"/>
      <c r="AL95" s="63"/>
      <c r="AM95" s="63"/>
      <c r="AN95" s="63"/>
      <c r="AO95" s="63"/>
      <c r="AP95" s="63"/>
      <c r="AQ95" s="63"/>
      <c r="AR95" s="63"/>
      <c r="AS95" s="64"/>
      <c r="AT95" s="62"/>
    </row>
    <row r="96" spans="3:46" ht="35.1" customHeight="1" thickTop="1" thickBot="1" x14ac:dyDescent="0.35">
      <c r="C96" s="4"/>
      <c r="D96" s="12"/>
      <c r="E96" s="53" t="s">
        <v>5</v>
      </c>
      <c r="F96" s="528" t="str">
        <f>IF($M$3="AFRIKAANS","FISIESE ADRES (str naam &amp; nr, stad, kode):","PHYSICAL ADDRESS (str name &amp; no, city, code):")</f>
        <v>PHYSICAL ADDRESS (str name &amp; no, city, code):</v>
      </c>
      <c r="G96" s="528"/>
      <c r="H96" s="535"/>
      <c r="I96" s="536"/>
      <c r="J96" s="537"/>
      <c r="K96" s="535"/>
      <c r="L96" s="536"/>
      <c r="M96" s="537"/>
      <c r="N96" s="52"/>
      <c r="O96" s="16"/>
      <c r="P96" s="17"/>
      <c r="Q96" s="5"/>
      <c r="R96" s="55"/>
      <c r="S96" s="509"/>
      <c r="T96" s="429"/>
      <c r="U96" s="581" t="str">
        <f>IF($M$3="AFRIKAANS","INDIEN MKPY, VERTEENWOORDIGER ID?","IF PTY, REPRESENTATIVE ID?")</f>
        <v>IF PTY, REPRESENTATIVE ID?</v>
      </c>
      <c r="V96" s="582"/>
      <c r="W96" s="582"/>
      <c r="X96" s="582"/>
      <c r="Y96" s="582"/>
      <c r="Z96" s="583"/>
      <c r="AA96" s="63"/>
      <c r="AB96" s="63"/>
      <c r="AD96" s="63"/>
      <c r="AE96" s="63"/>
      <c r="AF96" s="63"/>
      <c r="AG96" s="63"/>
      <c r="AH96" s="63"/>
      <c r="AI96" s="63"/>
      <c r="AJ96" s="63"/>
      <c r="AK96" s="63"/>
      <c r="AL96" s="63"/>
      <c r="AM96" s="63"/>
      <c r="AN96" s="63"/>
      <c r="AO96" s="63"/>
      <c r="AP96" s="63"/>
      <c r="AQ96" s="63"/>
      <c r="AR96" s="63"/>
      <c r="AS96" s="64"/>
      <c r="AT96" s="62"/>
    </row>
    <row r="97" spans="3:46" ht="35.1" customHeight="1" thickTop="1" thickBot="1" x14ac:dyDescent="0.35">
      <c r="C97" s="4"/>
      <c r="D97" s="12"/>
      <c r="E97" s="51" t="s">
        <v>6</v>
      </c>
      <c r="F97" s="532" t="str">
        <f>IF($M$3="AFRIKAANS","BEROEP:","OCCUPATION:")</f>
        <v>OCCUPATION:</v>
      </c>
      <c r="G97" s="532"/>
      <c r="H97" s="534"/>
      <c r="I97" s="534"/>
      <c r="J97" s="534"/>
      <c r="K97" s="534"/>
      <c r="L97" s="534"/>
      <c r="M97" s="534"/>
      <c r="N97" s="534"/>
      <c r="O97" s="16"/>
      <c r="P97" s="17"/>
      <c r="Q97" s="5"/>
      <c r="R97" s="55"/>
      <c r="S97" s="55"/>
      <c r="T97" s="55"/>
      <c r="U97" s="55"/>
      <c r="V97" s="55"/>
      <c r="W97" s="55"/>
      <c r="X97" s="55"/>
      <c r="Y97" s="55"/>
      <c r="Z97" s="475"/>
      <c r="AA97" s="63"/>
      <c r="AB97" s="63"/>
      <c r="AC97" s="136"/>
      <c r="AD97" s="63"/>
      <c r="AE97" s="63"/>
      <c r="AF97" s="63"/>
      <c r="AG97" s="63"/>
      <c r="AH97" s="63"/>
      <c r="AI97" s="63"/>
      <c r="AJ97" s="63"/>
      <c r="AK97" s="63"/>
      <c r="AL97" s="63"/>
      <c r="AM97" s="63"/>
      <c r="AN97" s="63"/>
      <c r="AO97" s="63"/>
      <c r="AP97" s="63"/>
      <c r="AQ97" s="63"/>
      <c r="AR97" s="63"/>
      <c r="AS97" s="64"/>
      <c r="AT97" s="62"/>
    </row>
    <row r="98" spans="3:46" ht="35.1" customHeight="1" thickTop="1" thickBot="1" x14ac:dyDescent="0.35">
      <c r="C98" s="4"/>
      <c r="D98" s="12"/>
      <c r="E98" s="51" t="s">
        <v>9</v>
      </c>
      <c r="F98" s="532" t="str">
        <f>IF($M$3="AFRIKAANS","OOK 'N TRUSTEE?","ALSO A TRUSTEE?")</f>
        <v>ALSO A TRUSTEE?</v>
      </c>
      <c r="G98" s="532"/>
      <c r="H98" s="67"/>
      <c r="I98" s="25" t="str">
        <f>IF($M$3="AFRIKAANS","JA / NEE","YES / NO")</f>
        <v>YES / NO</v>
      </c>
      <c r="J98" s="48" t="str">
        <f>IF($M$3="AFRIKAANS","h. AFFILIASIE?","h. AFFILIATION?")</f>
        <v>h. AFFILIATION?</v>
      </c>
      <c r="K98" s="535"/>
      <c r="L98" s="537"/>
      <c r="M98" s="535"/>
      <c r="N98" s="537"/>
      <c r="O98" s="16"/>
      <c r="P98" s="17"/>
      <c r="Q98" s="5"/>
      <c r="R98" s="55"/>
      <c r="S98" s="506">
        <v>1</v>
      </c>
      <c r="T98" s="72" t="s">
        <v>27</v>
      </c>
      <c r="U98" s="578" t="str">
        <f>(UPPER(IF($M$3="AFRIKAANS","Eerste trustee 'n begunstigde?","First trustee a Beneficiary?")))</f>
        <v>FIRST TRUSTEE A BENEFICIARY?</v>
      </c>
      <c r="V98" s="579"/>
      <c r="W98" s="579"/>
      <c r="X98" s="579"/>
      <c r="Y98" s="579"/>
      <c r="Z98" s="580"/>
      <c r="AA98" s="63"/>
      <c r="AB98" s="63"/>
      <c r="AD98" s="63"/>
      <c r="AE98" s="63"/>
      <c r="AF98" s="63"/>
      <c r="AG98" s="63"/>
      <c r="AH98" s="63"/>
      <c r="AI98" s="63"/>
      <c r="AJ98" s="63"/>
      <c r="AK98" s="63"/>
      <c r="AL98" s="63"/>
      <c r="AM98" s="63"/>
      <c r="AN98" s="63"/>
      <c r="AO98" s="63"/>
      <c r="AP98" s="63"/>
      <c r="AQ98" s="63"/>
      <c r="AR98" s="63"/>
      <c r="AS98" s="64"/>
      <c r="AT98" s="62"/>
    </row>
    <row r="99" spans="3:46" ht="21" customHeight="1" thickTop="1" thickBot="1" x14ac:dyDescent="0.35">
      <c r="C99" s="4"/>
      <c r="D99" s="12"/>
      <c r="E99" s="26"/>
      <c r="F99" s="25"/>
      <c r="G99" s="25"/>
      <c r="H99" s="25"/>
      <c r="I99" s="25"/>
      <c r="J99" s="25"/>
      <c r="K99" s="25"/>
      <c r="L99" s="49"/>
      <c r="M99" s="549" t="str">
        <f>IF($M$3="AFRIKAANS","i. Affiliasie nr:","i.Affiliation no:")</f>
        <v>i.Affiliation no:</v>
      </c>
      <c r="N99" s="549"/>
      <c r="O99" s="16"/>
      <c r="P99" s="17"/>
      <c r="Q99" s="5"/>
      <c r="R99" s="55"/>
      <c r="S99" s="508"/>
      <c r="T99" s="55"/>
      <c r="U99" s="55"/>
      <c r="V99" s="55"/>
      <c r="W99" s="55"/>
      <c r="X99" s="55"/>
      <c r="Y99" s="55"/>
      <c r="Z99" s="64"/>
      <c r="AA99" s="63"/>
      <c r="AB99" s="63"/>
      <c r="AC99" s="136"/>
      <c r="AD99" s="63"/>
      <c r="AE99" s="63"/>
      <c r="AF99" s="63"/>
      <c r="AG99" s="63"/>
      <c r="AH99" s="63"/>
      <c r="AI99" s="63"/>
      <c r="AJ99" s="63"/>
      <c r="AK99" s="63"/>
      <c r="AL99" s="63"/>
      <c r="AM99" s="63"/>
      <c r="AN99" s="63"/>
      <c r="AO99" s="63"/>
      <c r="AP99" s="63"/>
      <c r="AQ99" s="63"/>
      <c r="AR99" s="63"/>
      <c r="AS99" s="64"/>
      <c r="AT99" s="62"/>
    </row>
    <row r="100" spans="3:46" ht="34.5" customHeight="1" thickTop="1" thickBot="1" x14ac:dyDescent="0.35">
      <c r="C100" s="4"/>
      <c r="D100" s="12"/>
      <c r="E100" s="13" t="s">
        <v>16</v>
      </c>
      <c r="F100" s="14" t="str">
        <f>IF($M$3="AFRIKAANS","INKOMSTEBEGUNSTIGDES","INCOME BENEFICIARIES:")</f>
        <v>INCOME BENEFICIARIES:</v>
      </c>
      <c r="G100" s="25"/>
      <c r="H100" s="541" t="str">
        <f>(IF($M$3="AFRIKAANS","(Normaalweg is die kapitaal - en inkomstebegunstigdes dieselfde persone. Oorweeg ook of persone by name genoem moet word of as 'n klas, en of ouers by die begunstigdes ingeslote moet wees of nie)","(Normally the capital - and income beneficiaries are the same persons. Also consider whether to stipulate beneficiaries by name or as a class, and whether parents should be included as beneficiaries or not)"))</f>
        <v>(Normally the capital - and income beneficiaries are the same persons. Also consider whether to stipulate beneficiaries by name or as a class, and whether parents should be included as beneficiaries or not)</v>
      </c>
      <c r="I100" s="542"/>
      <c r="J100" s="542"/>
      <c r="K100" s="542"/>
      <c r="L100" s="542"/>
      <c r="M100" s="542"/>
      <c r="N100" s="542"/>
      <c r="O100" s="16"/>
      <c r="P100" s="17"/>
      <c r="Q100" s="5"/>
      <c r="R100" s="55"/>
      <c r="S100" s="508">
        <v>2</v>
      </c>
      <c r="T100" s="72" t="s">
        <v>27</v>
      </c>
      <c r="U100" s="538" t="str">
        <f>(UPPER(IF($M$3="AFRIKAANS","Tweede trustee 'n begunstigde?","Second trustee a Beneficiary?")))</f>
        <v>SECOND TRUSTEE A BENEFICIARY?</v>
      </c>
      <c r="V100" s="539"/>
      <c r="W100" s="539"/>
      <c r="X100" s="539"/>
      <c r="Y100" s="539"/>
      <c r="Z100" s="540"/>
      <c r="AA100" s="63"/>
      <c r="AB100" s="63"/>
      <c r="AD100" s="63"/>
      <c r="AE100" s="63"/>
      <c r="AF100" s="63"/>
      <c r="AG100" s="63"/>
      <c r="AH100" s="63"/>
      <c r="AI100" s="63"/>
      <c r="AJ100" s="63"/>
      <c r="AK100" s="63"/>
      <c r="AL100" s="63"/>
      <c r="AM100" s="63"/>
      <c r="AN100" s="63"/>
      <c r="AO100" s="63"/>
      <c r="AP100" s="63"/>
      <c r="AQ100" s="63"/>
      <c r="AR100" s="63"/>
      <c r="AS100" s="64"/>
      <c r="AT100" s="62"/>
    </row>
    <row r="101" spans="3:46" ht="15" customHeight="1" thickTop="1" thickBot="1" x14ac:dyDescent="0.35">
      <c r="C101" s="4"/>
      <c r="D101" s="12"/>
      <c r="E101" s="25"/>
      <c r="F101" s="25"/>
      <c r="G101" s="25"/>
      <c r="H101" s="25"/>
      <c r="I101" s="25"/>
      <c r="J101" s="25"/>
      <c r="K101" s="25"/>
      <c r="L101" s="25"/>
      <c r="M101" s="25"/>
      <c r="N101" s="25"/>
      <c r="O101" s="16"/>
      <c r="P101" s="17"/>
      <c r="Q101" s="5"/>
      <c r="R101" s="55"/>
      <c r="S101" s="508"/>
      <c r="T101" s="55"/>
      <c r="U101" s="55"/>
      <c r="V101" s="55"/>
      <c r="W101" s="55"/>
      <c r="X101" s="55"/>
      <c r="Y101" s="55"/>
      <c r="Z101" s="64"/>
      <c r="AA101" s="63"/>
      <c r="AB101" s="63"/>
      <c r="AC101" s="63"/>
      <c r="AD101" s="63"/>
      <c r="AE101" s="63"/>
      <c r="AF101" s="63"/>
      <c r="AG101" s="63"/>
      <c r="AH101" s="63"/>
      <c r="AI101" s="63"/>
      <c r="AJ101" s="63"/>
      <c r="AK101" s="63"/>
      <c r="AL101" s="63"/>
      <c r="AM101" s="63"/>
      <c r="AN101" s="63"/>
      <c r="AO101" s="63"/>
      <c r="AP101" s="63"/>
      <c r="AQ101" s="63"/>
      <c r="AR101" s="63"/>
      <c r="AS101" s="64"/>
      <c r="AT101" s="62"/>
    </row>
    <row r="102" spans="3:46" ht="34.5" customHeight="1" thickTop="1" thickBot="1" x14ac:dyDescent="0.35">
      <c r="C102" s="4"/>
      <c r="D102" s="12"/>
      <c r="E102" s="20"/>
      <c r="F102" s="525"/>
      <c r="G102" s="526"/>
      <c r="H102" s="526"/>
      <c r="I102" s="526"/>
      <c r="J102" s="526"/>
      <c r="K102" s="526"/>
      <c r="L102" s="526"/>
      <c r="M102" s="526"/>
      <c r="N102" s="527"/>
      <c r="O102" s="16"/>
      <c r="P102" s="17"/>
      <c r="Q102" s="5"/>
      <c r="R102" s="55"/>
      <c r="S102" s="508">
        <v>2</v>
      </c>
      <c r="T102" s="72" t="s">
        <v>28</v>
      </c>
      <c r="U102" s="538" t="str">
        <f>(UPPER(IF($M$3="AFRIKAANS","Die Oprigter (by name) - as nie 1ste/2de tr:","The Founder (by name) - if not 1st / 2nd trustee:")))</f>
        <v>THE FOUNDER (BY NAME) - IF NOT 1ST / 2ND TRUSTEE:</v>
      </c>
      <c r="V102" s="539"/>
      <c r="W102" s="539"/>
      <c r="X102" s="539"/>
      <c r="Y102" s="539"/>
      <c r="Z102" s="540"/>
      <c r="AA102" s="63"/>
      <c r="AB102" s="63"/>
      <c r="AC102" s="63"/>
      <c r="AD102" s="63"/>
      <c r="AE102" s="63"/>
      <c r="AF102" s="63"/>
      <c r="AG102" s="63"/>
      <c r="AH102" s="63"/>
      <c r="AI102" s="63"/>
      <c r="AJ102" s="63"/>
      <c r="AK102" s="63"/>
      <c r="AL102" s="63"/>
      <c r="AM102" s="63"/>
      <c r="AN102" s="63"/>
      <c r="AO102" s="63"/>
      <c r="AP102" s="63"/>
      <c r="AQ102" s="63"/>
      <c r="AR102" s="63"/>
      <c r="AS102" s="64"/>
      <c r="AT102" s="62"/>
    </row>
    <row r="103" spans="3:46" ht="35.1" customHeight="1" thickTop="1" thickBot="1" x14ac:dyDescent="0.35">
      <c r="C103" s="4"/>
      <c r="D103" s="12"/>
      <c r="E103" s="20"/>
      <c r="F103" s="525"/>
      <c r="G103" s="526"/>
      <c r="H103" s="526"/>
      <c r="I103" s="526"/>
      <c r="J103" s="526"/>
      <c r="K103" s="526"/>
      <c r="L103" s="526"/>
      <c r="M103" s="526"/>
      <c r="N103" s="527"/>
      <c r="O103" s="16"/>
      <c r="P103" s="17"/>
      <c r="Q103" s="5"/>
      <c r="R103" s="55"/>
      <c r="S103" s="508">
        <v>3</v>
      </c>
      <c r="T103" s="72" t="s">
        <v>28</v>
      </c>
      <c r="U103" s="538" t="str">
        <f>UPPER(IF($M$3="AFRIKAANS","Die gade van trustee 1 (geen naam genoem in akte):","The Spouse of  trustee 1 (no name mentioned in deed):"))</f>
        <v>THE SPOUSE OF  TRUSTEE 1 (NO NAME MENTIONED IN DEED):</v>
      </c>
      <c r="V103" s="539"/>
      <c r="W103" s="539"/>
      <c r="X103" s="539"/>
      <c r="Y103" s="539"/>
      <c r="Z103" s="540"/>
      <c r="AA103" s="63"/>
      <c r="AB103" s="63"/>
      <c r="AC103" s="63"/>
      <c r="AD103" s="63"/>
      <c r="AE103" s="63"/>
      <c r="AF103" s="63"/>
      <c r="AG103" s="63"/>
      <c r="AH103" s="63"/>
      <c r="AI103" s="63"/>
      <c r="AJ103" s="63"/>
      <c r="AK103" s="63"/>
      <c r="AL103" s="63"/>
      <c r="AM103" s="63"/>
      <c r="AN103" s="63"/>
      <c r="AO103" s="63"/>
      <c r="AP103" s="63"/>
      <c r="AQ103" s="63"/>
      <c r="AR103" s="63"/>
      <c r="AS103" s="64"/>
      <c r="AT103" s="62"/>
    </row>
    <row r="104" spans="3:46" ht="35.1" customHeight="1" thickTop="1" thickBot="1" x14ac:dyDescent="0.35">
      <c r="C104" s="4"/>
      <c r="D104" s="12"/>
      <c r="E104" s="20"/>
      <c r="F104" s="525"/>
      <c r="G104" s="526"/>
      <c r="H104" s="526"/>
      <c r="I104" s="526"/>
      <c r="J104" s="526"/>
      <c r="K104" s="526"/>
      <c r="L104" s="526"/>
      <c r="M104" s="526"/>
      <c r="N104" s="527"/>
      <c r="O104" s="16"/>
      <c r="P104" s="17"/>
      <c r="Q104" s="5"/>
      <c r="R104" s="55"/>
      <c r="S104" s="508">
        <v>3</v>
      </c>
      <c r="T104" s="72" t="s">
        <v>27</v>
      </c>
      <c r="U104" s="538" t="str">
        <f>UPPER(IF($M$3="AFRIKAANS","Die gade van Oprigter (geen naam genoem in akte):","The Spouse of Founder (no name mentioned in deed):"))</f>
        <v>THE SPOUSE OF FOUNDER (NO NAME MENTIONED IN DEED):</v>
      </c>
      <c r="V104" s="539"/>
      <c r="W104" s="539"/>
      <c r="X104" s="539"/>
      <c r="Y104" s="539"/>
      <c r="Z104" s="540"/>
      <c r="AA104" s="63"/>
      <c r="AB104" s="63"/>
      <c r="AC104" s="63"/>
      <c r="AD104" s="63"/>
      <c r="AE104" s="63"/>
      <c r="AF104" s="63"/>
      <c r="AG104" s="63"/>
      <c r="AH104" s="63"/>
      <c r="AI104" s="63"/>
      <c r="AJ104" s="63"/>
      <c r="AK104" s="63"/>
      <c r="AL104" s="63"/>
      <c r="AM104" s="63"/>
      <c r="AN104" s="63"/>
      <c r="AO104" s="63"/>
      <c r="AP104" s="63"/>
      <c r="AQ104" s="63"/>
      <c r="AR104" s="63"/>
      <c r="AS104" s="64"/>
      <c r="AT104" s="62"/>
    </row>
    <row r="105" spans="3:46" ht="15" customHeight="1" thickTop="1" thickBot="1" x14ac:dyDescent="0.35">
      <c r="C105" s="4"/>
      <c r="D105" s="12"/>
      <c r="E105" s="26"/>
      <c r="F105" s="25"/>
      <c r="G105" s="25"/>
      <c r="H105" s="25"/>
      <c r="I105" s="25"/>
      <c r="J105" s="25"/>
      <c r="K105" s="25"/>
      <c r="L105" s="25"/>
      <c r="M105" s="25"/>
      <c r="N105" s="25"/>
      <c r="O105" s="16"/>
      <c r="P105" s="17"/>
      <c r="Q105" s="5"/>
      <c r="R105" s="55"/>
      <c r="S105" s="508"/>
      <c r="T105" s="55"/>
      <c r="U105" s="55"/>
      <c r="V105" s="55"/>
      <c r="W105" s="55"/>
      <c r="X105" s="55"/>
      <c r="Y105" s="55"/>
      <c r="Z105" s="64"/>
      <c r="AA105" s="63"/>
      <c r="AB105" s="63"/>
      <c r="AC105" s="63"/>
      <c r="AD105" s="63"/>
      <c r="AE105" s="63"/>
      <c r="AF105" s="63"/>
      <c r="AG105" s="63"/>
      <c r="AH105" s="63"/>
      <c r="AI105" s="63"/>
      <c r="AJ105" s="63"/>
      <c r="AK105" s="63"/>
      <c r="AL105" s="63"/>
      <c r="AM105" s="63"/>
      <c r="AN105" s="63"/>
      <c r="AO105" s="63"/>
      <c r="AP105" s="63"/>
      <c r="AQ105" s="63"/>
      <c r="AR105" s="63"/>
      <c r="AS105" s="64"/>
      <c r="AT105" s="62"/>
    </row>
    <row r="106" spans="3:46" ht="35.1" customHeight="1" thickTop="1" thickBot="1" x14ac:dyDescent="0.35">
      <c r="C106" s="4"/>
      <c r="D106" s="12"/>
      <c r="E106" s="13" t="s">
        <v>17</v>
      </c>
      <c r="F106" s="14" t="str">
        <f>IF($M$3="AFRIKAANS","KAPITAALBEGUNSTIGDES","CAPITAL BENEFICIARIES:")</f>
        <v>CAPITAL BENEFICIARIES:</v>
      </c>
      <c r="G106" s="25"/>
      <c r="H106" s="25"/>
      <c r="I106" s="25"/>
      <c r="J106" s="25"/>
      <c r="K106" s="25"/>
      <c r="L106" s="25"/>
      <c r="M106" s="25"/>
      <c r="N106" s="25"/>
      <c r="O106" s="16"/>
      <c r="P106" s="17"/>
      <c r="Q106" s="5"/>
      <c r="R106" s="55"/>
      <c r="S106" s="508">
        <v>3</v>
      </c>
      <c r="T106" s="72" t="s">
        <v>28</v>
      </c>
      <c r="U106" s="538" t="str">
        <f>UPPER(IF($M$3="AFRIKAANS","Die gade van trustee 1 (naam genoem in akte):","The Spouse of  trustee 1 (name mentioned in deed):"))</f>
        <v>THE SPOUSE OF  TRUSTEE 1 (NAME MENTIONED IN DEED):</v>
      </c>
      <c r="V106" s="539"/>
      <c r="W106" s="539"/>
      <c r="X106" s="539"/>
      <c r="Y106" s="539"/>
      <c r="Z106" s="540"/>
      <c r="AA106" s="63"/>
      <c r="AB106" s="63"/>
      <c r="AC106" s="63"/>
      <c r="AD106" s="63"/>
      <c r="AE106" s="63"/>
      <c r="AF106" s="63"/>
      <c r="AG106" s="63"/>
      <c r="AH106" s="63"/>
      <c r="AI106" s="63"/>
      <c r="AJ106" s="63"/>
      <c r="AK106" s="63"/>
      <c r="AL106" s="63"/>
      <c r="AM106" s="63"/>
      <c r="AN106" s="63"/>
      <c r="AO106" s="63"/>
      <c r="AP106" s="63"/>
      <c r="AQ106" s="63"/>
      <c r="AR106" s="63"/>
      <c r="AS106" s="64"/>
      <c r="AT106" s="62"/>
    </row>
    <row r="107" spans="3:46" ht="35.1" customHeight="1" thickTop="1" thickBot="1" x14ac:dyDescent="0.35">
      <c r="C107" s="4"/>
      <c r="D107" s="12"/>
      <c r="E107" s="20"/>
      <c r="F107" s="525"/>
      <c r="G107" s="526"/>
      <c r="H107" s="526"/>
      <c r="I107" s="526"/>
      <c r="J107" s="526"/>
      <c r="K107" s="526"/>
      <c r="L107" s="526"/>
      <c r="M107" s="526"/>
      <c r="N107" s="527"/>
      <c r="O107" s="16"/>
      <c r="P107" s="17"/>
      <c r="Q107" s="5"/>
      <c r="R107" s="55"/>
      <c r="S107" s="508">
        <v>3</v>
      </c>
      <c r="T107" s="72" t="s">
        <v>28</v>
      </c>
      <c r="U107" s="538" t="str">
        <f>UPPER(IF($M$3="AFRIKAANS","Die gade van Oprigter (naam genoem in akte):","The Spouse of Founder (name mentioned in deed):"))</f>
        <v>THE SPOUSE OF FOUNDER (NAME MENTIONED IN DEED):</v>
      </c>
      <c r="V107" s="539"/>
      <c r="W107" s="539"/>
      <c r="X107" s="539"/>
      <c r="Y107" s="539"/>
      <c r="Z107" s="540"/>
      <c r="AA107" s="63"/>
      <c r="AE107" s="63"/>
      <c r="AF107" s="63"/>
      <c r="AG107" s="63"/>
      <c r="AH107" s="63"/>
      <c r="AI107" s="63"/>
      <c r="AJ107" s="63"/>
      <c r="AK107" s="63"/>
      <c r="AL107" s="63"/>
      <c r="AM107" s="63"/>
      <c r="AN107" s="63"/>
      <c r="AO107" s="63"/>
      <c r="AP107" s="63"/>
      <c r="AQ107" s="63"/>
      <c r="AR107" s="63"/>
      <c r="AS107" s="64"/>
      <c r="AT107" s="62"/>
    </row>
    <row r="108" spans="3:46" ht="35.1" customHeight="1" thickTop="1" thickBot="1" x14ac:dyDescent="0.35">
      <c r="C108" s="4"/>
      <c r="D108" s="12"/>
      <c r="E108" s="20"/>
      <c r="F108" s="525"/>
      <c r="G108" s="526"/>
      <c r="H108" s="526"/>
      <c r="I108" s="526"/>
      <c r="J108" s="526"/>
      <c r="K108" s="526"/>
      <c r="L108" s="526"/>
      <c r="M108" s="526"/>
      <c r="N108" s="527"/>
      <c r="O108" s="16"/>
      <c r="P108" s="17"/>
      <c r="Q108" s="5"/>
      <c r="R108" s="55"/>
      <c r="S108" s="508">
        <v>4</v>
      </c>
      <c r="T108" s="72" t="s">
        <v>28</v>
      </c>
      <c r="U108" s="538" t="str">
        <f>UPPER(IF($M$3="AFRIKAANS","Die kinders van die Oprigter:","The children of the Founder:"))</f>
        <v>THE CHILDREN OF THE FOUNDER:</v>
      </c>
      <c r="V108" s="539"/>
      <c r="W108" s="539"/>
      <c r="X108" s="539"/>
      <c r="Y108" s="539"/>
      <c r="Z108" s="540"/>
      <c r="AA108" s="63"/>
      <c r="AE108" s="63"/>
      <c r="AF108" s="63"/>
      <c r="AG108" s="63"/>
      <c r="AH108" s="63"/>
      <c r="AI108" s="63"/>
      <c r="AJ108" s="63"/>
      <c r="AK108" s="63"/>
      <c r="AL108" s="63"/>
      <c r="AM108" s="63"/>
      <c r="AN108" s="63"/>
      <c r="AO108" s="63"/>
      <c r="AP108" s="63"/>
      <c r="AQ108" s="63"/>
      <c r="AR108" s="63"/>
      <c r="AS108" s="64"/>
      <c r="AT108" s="62"/>
    </row>
    <row r="109" spans="3:46" ht="35.1" customHeight="1" thickTop="1" thickBot="1" x14ac:dyDescent="0.35">
      <c r="C109" s="4"/>
      <c r="D109" s="12"/>
      <c r="E109" s="20"/>
      <c r="F109" s="525"/>
      <c r="G109" s="526"/>
      <c r="H109" s="526"/>
      <c r="I109" s="526"/>
      <c r="J109" s="526"/>
      <c r="K109" s="526"/>
      <c r="L109" s="526"/>
      <c r="M109" s="526"/>
      <c r="N109" s="527"/>
      <c r="O109" s="16"/>
      <c r="P109" s="17"/>
      <c r="Q109" s="5"/>
      <c r="R109" s="55"/>
      <c r="S109" s="508">
        <v>4</v>
      </c>
      <c r="T109" s="72" t="s">
        <v>28</v>
      </c>
      <c r="U109" s="538" t="str">
        <f>UPPER(IF($M$3="AFRIKAANS","Die kinders gebore uit die huwelik tussen vermelde persone:","The children born out of the marriage between persons mentioned in the deed:"))</f>
        <v>THE CHILDREN BORN OUT OF THE MARRIAGE BETWEEN PERSONS MENTIONED IN THE DEED:</v>
      </c>
      <c r="V109" s="539"/>
      <c r="W109" s="539"/>
      <c r="X109" s="539"/>
      <c r="Y109" s="539"/>
      <c r="Z109" s="540"/>
      <c r="AA109" s="63"/>
      <c r="AE109" s="63"/>
      <c r="AF109" s="63"/>
      <c r="AG109" s="63"/>
      <c r="AH109" s="63"/>
      <c r="AI109" s="63"/>
      <c r="AJ109" s="63"/>
      <c r="AK109" s="63"/>
      <c r="AL109" s="63"/>
      <c r="AM109" s="63"/>
      <c r="AN109" s="63"/>
      <c r="AO109" s="63"/>
      <c r="AP109" s="63"/>
      <c r="AQ109" s="63"/>
      <c r="AR109" s="63"/>
      <c r="AS109" s="64"/>
      <c r="AT109" s="62"/>
    </row>
    <row r="110" spans="3:46" ht="15" customHeight="1" thickTop="1" thickBot="1" x14ac:dyDescent="0.35">
      <c r="C110" s="4"/>
      <c r="D110" s="12"/>
      <c r="E110" s="26"/>
      <c r="F110" s="45"/>
      <c r="G110" s="45"/>
      <c r="H110" s="45"/>
      <c r="I110" s="45"/>
      <c r="J110" s="45"/>
      <c r="K110" s="45"/>
      <c r="L110" s="45"/>
      <c r="M110" s="45"/>
      <c r="N110" s="45"/>
      <c r="O110" s="16"/>
      <c r="P110" s="17"/>
      <c r="Q110" s="5"/>
      <c r="R110" s="55"/>
      <c r="S110" s="508"/>
      <c r="T110" s="476"/>
      <c r="U110" s="476"/>
      <c r="V110" s="476"/>
      <c r="W110" s="476"/>
      <c r="X110" s="476"/>
      <c r="Y110" s="476"/>
      <c r="Z110" s="64"/>
      <c r="AA110" s="63"/>
      <c r="AE110" s="63"/>
      <c r="AF110" s="63"/>
      <c r="AG110" s="63"/>
      <c r="AH110" s="63"/>
      <c r="AI110" s="63"/>
      <c r="AJ110" s="63"/>
      <c r="AK110" s="63"/>
      <c r="AL110" s="63"/>
      <c r="AM110" s="63"/>
      <c r="AN110" s="63"/>
      <c r="AO110" s="63"/>
      <c r="AP110" s="63"/>
      <c r="AQ110" s="63"/>
      <c r="AR110" s="63"/>
      <c r="AS110" s="64"/>
      <c r="AT110" s="62"/>
    </row>
    <row r="111" spans="3:46" ht="35.1" customHeight="1" thickTop="1" thickBot="1" x14ac:dyDescent="0.35">
      <c r="C111" s="4"/>
      <c r="D111" s="12"/>
      <c r="E111" s="13" t="s">
        <v>25</v>
      </c>
      <c r="F111" s="14" t="str">
        <f>IF($M$3="AFRIKAANS","ANDER SPESIALE VERSOEK / OPMERKINGS","OTHER SPECIAL REQUESTS:")</f>
        <v>OTHER SPECIAL REQUESTS:</v>
      </c>
      <c r="G111" s="25"/>
      <c r="H111" s="25"/>
      <c r="I111" s="25"/>
      <c r="J111" s="25"/>
      <c r="K111" s="25"/>
      <c r="L111" s="25"/>
      <c r="M111" s="25"/>
      <c r="N111" s="25"/>
      <c r="O111" s="16"/>
      <c r="P111" s="17"/>
      <c r="Q111" s="5"/>
      <c r="R111" s="55"/>
      <c r="S111" s="508">
        <v>5</v>
      </c>
      <c r="T111" s="72" t="s">
        <v>27</v>
      </c>
      <c r="U111" s="538" t="str">
        <f>UPPER(IF($M$3="AFRIKAANS","Die afstammelinge van bg kinders:","The descendents of the abovementioned children:"))</f>
        <v>THE DESCENDENTS OF THE ABOVEMENTIONED CHILDREN:</v>
      </c>
      <c r="V111" s="539"/>
      <c r="W111" s="539"/>
      <c r="X111" s="539"/>
      <c r="Y111" s="539"/>
      <c r="Z111" s="540"/>
      <c r="AA111" s="63"/>
      <c r="AE111" s="63"/>
      <c r="AF111" s="63"/>
      <c r="AG111" s="63"/>
      <c r="AH111" s="63"/>
      <c r="AI111" s="63"/>
      <c r="AJ111" s="63"/>
      <c r="AK111" s="63"/>
      <c r="AL111" s="63"/>
      <c r="AM111" s="63"/>
      <c r="AN111" s="63"/>
      <c r="AO111" s="63"/>
      <c r="AP111" s="63"/>
      <c r="AQ111" s="63"/>
      <c r="AR111" s="63"/>
      <c r="AS111" s="64"/>
      <c r="AT111" s="62"/>
    </row>
    <row r="112" spans="3:46" ht="35.1" customHeight="1" thickTop="1" thickBot="1" x14ac:dyDescent="0.35">
      <c r="C112" s="4"/>
      <c r="D112" s="12"/>
      <c r="E112" s="20"/>
      <c r="F112" s="525"/>
      <c r="G112" s="526"/>
      <c r="H112" s="526"/>
      <c r="I112" s="526"/>
      <c r="J112" s="526"/>
      <c r="K112" s="526"/>
      <c r="L112" s="526"/>
      <c r="M112" s="526"/>
      <c r="N112" s="527"/>
      <c r="O112" s="16"/>
      <c r="P112" s="17"/>
      <c r="Q112" s="5"/>
      <c r="R112" s="55"/>
      <c r="S112" s="508">
        <v>6</v>
      </c>
      <c r="T112" s="72" t="s">
        <v>27</v>
      </c>
      <c r="U112" s="538" t="str">
        <f>UPPER(IF($M$3="AFRIKAANS","Verdere trusts en entiteite van bg:","Further trusts and entities of the above:"))</f>
        <v>FURTHER TRUSTS AND ENTITIES OF THE ABOVE:</v>
      </c>
      <c r="V112" s="539"/>
      <c r="W112" s="539"/>
      <c r="X112" s="539"/>
      <c r="Y112" s="539"/>
      <c r="Z112" s="540"/>
      <c r="AA112" s="63"/>
      <c r="AE112" s="63"/>
      <c r="AF112" s="63"/>
      <c r="AG112" s="63"/>
      <c r="AH112" s="63"/>
      <c r="AI112" s="63"/>
      <c r="AJ112" s="63"/>
      <c r="AK112" s="63"/>
      <c r="AL112" s="63"/>
      <c r="AM112" s="63"/>
      <c r="AN112" s="63"/>
      <c r="AO112" s="63"/>
      <c r="AP112" s="63"/>
      <c r="AQ112" s="63"/>
      <c r="AR112" s="63"/>
      <c r="AS112" s="64"/>
      <c r="AT112" s="62"/>
    </row>
    <row r="113" spans="3:46" ht="35.1" customHeight="1" thickTop="1" thickBot="1" x14ac:dyDescent="0.35">
      <c r="C113" s="4"/>
      <c r="D113" s="12"/>
      <c r="E113" s="26"/>
      <c r="F113" s="525"/>
      <c r="G113" s="526"/>
      <c r="H113" s="526"/>
      <c r="I113" s="526"/>
      <c r="J113" s="526"/>
      <c r="K113" s="526"/>
      <c r="L113" s="526"/>
      <c r="M113" s="526"/>
      <c r="N113" s="527"/>
      <c r="O113" s="16"/>
      <c r="P113" s="17"/>
      <c r="Q113" s="5"/>
      <c r="R113" s="55"/>
      <c r="S113" s="508">
        <v>7</v>
      </c>
      <c r="T113" s="72" t="s">
        <v>28</v>
      </c>
      <c r="U113" s="538" t="str">
        <f>UPPER(IF($M$3="AFRIKAANS","Ouers v slegs Trustee 1:","Parents of only Trustee 1:"))</f>
        <v>PARENTS OF ONLY TRUSTEE 1:</v>
      </c>
      <c r="V113" s="539"/>
      <c r="W113" s="539"/>
      <c r="X113" s="539"/>
      <c r="Y113" s="539"/>
      <c r="Z113" s="540"/>
      <c r="AA113" s="63"/>
      <c r="AE113" s="63"/>
      <c r="AF113" s="63"/>
      <c r="AG113" s="63"/>
      <c r="AH113" s="63"/>
      <c r="AI113" s="63"/>
      <c r="AJ113" s="63"/>
      <c r="AK113" s="63"/>
      <c r="AL113" s="63"/>
      <c r="AM113" s="63"/>
      <c r="AN113" s="63"/>
      <c r="AO113" s="63"/>
      <c r="AP113" s="63"/>
      <c r="AQ113" s="63"/>
      <c r="AR113" s="63"/>
      <c r="AS113" s="64"/>
      <c r="AT113" s="62"/>
    </row>
    <row r="114" spans="3:46" ht="35.1" customHeight="1" thickTop="1" thickBot="1" x14ac:dyDescent="0.35">
      <c r="C114" s="4"/>
      <c r="D114" s="12"/>
      <c r="E114" s="26"/>
      <c r="F114" s="525"/>
      <c r="G114" s="526"/>
      <c r="H114" s="526"/>
      <c r="I114" s="526"/>
      <c r="J114" s="526"/>
      <c r="K114" s="526"/>
      <c r="L114" s="526"/>
      <c r="M114" s="526"/>
      <c r="N114" s="527"/>
      <c r="O114" s="16"/>
      <c r="P114" s="17"/>
      <c r="Q114" s="5"/>
      <c r="R114" s="55"/>
      <c r="S114" s="508">
        <v>7</v>
      </c>
      <c r="T114" s="72" t="s">
        <v>28</v>
      </c>
      <c r="U114" s="538" t="str">
        <f>UPPER(IF($M$3="AFRIKAANS","Ouers v Trustee 1 en sy Gade:","Parents of Trustee 1 and his Spouse:"))</f>
        <v>PARENTS OF TRUSTEE 1 AND HIS SPOUSE:</v>
      </c>
      <c r="V114" s="539"/>
      <c r="W114" s="539"/>
      <c r="X114" s="539"/>
      <c r="Y114" s="539"/>
      <c r="Z114" s="540"/>
      <c r="AA114" s="63"/>
      <c r="AE114" s="63"/>
      <c r="AF114" s="63"/>
      <c r="AG114" s="63"/>
      <c r="AH114" s="63"/>
      <c r="AI114" s="63"/>
      <c r="AJ114" s="63"/>
      <c r="AK114" s="63"/>
      <c r="AL114" s="63"/>
      <c r="AM114" s="63"/>
      <c r="AN114" s="63"/>
      <c r="AO114" s="63"/>
      <c r="AP114" s="63"/>
      <c r="AQ114" s="63"/>
      <c r="AR114" s="63"/>
      <c r="AS114" s="64"/>
      <c r="AT114" s="62"/>
    </row>
    <row r="115" spans="3:46" ht="14.25" customHeight="1" thickTop="1" thickBot="1" x14ac:dyDescent="0.35">
      <c r="C115" s="4"/>
      <c r="D115" s="12"/>
      <c r="E115" s="26"/>
      <c r="F115" s="49"/>
      <c r="G115" s="49"/>
      <c r="H115" s="49"/>
      <c r="I115" s="49"/>
      <c r="J115" s="49"/>
      <c r="K115" s="49"/>
      <c r="L115" s="49"/>
      <c r="M115" s="49"/>
      <c r="N115" s="49"/>
      <c r="O115" s="16"/>
      <c r="P115" s="17"/>
      <c r="Q115" s="5"/>
      <c r="R115" s="55"/>
      <c r="S115" s="508"/>
      <c r="T115" s="476"/>
      <c r="U115" s="476"/>
      <c r="V115" s="476"/>
      <c r="W115" s="476"/>
      <c r="X115" s="476"/>
      <c r="Y115" s="476"/>
      <c r="Z115" s="64"/>
      <c r="AA115" s="63"/>
      <c r="AB115" s="63"/>
      <c r="AC115" s="63"/>
      <c r="AD115" s="63"/>
      <c r="AE115" s="63"/>
      <c r="AF115" s="63"/>
      <c r="AG115" s="63"/>
      <c r="AH115" s="63"/>
      <c r="AI115" s="63"/>
      <c r="AJ115" s="63"/>
      <c r="AK115" s="63"/>
      <c r="AL115" s="63"/>
      <c r="AM115" s="63"/>
      <c r="AN115" s="63"/>
      <c r="AO115" s="63"/>
      <c r="AP115" s="63"/>
      <c r="AQ115" s="63"/>
      <c r="AR115" s="63"/>
      <c r="AS115" s="64"/>
      <c r="AT115" s="62"/>
    </row>
    <row r="116" spans="3:46" ht="30" customHeight="1" thickTop="1" thickBot="1" x14ac:dyDescent="0.35">
      <c r="C116" s="4"/>
      <c r="D116" s="12"/>
      <c r="E116" s="16"/>
      <c r="F116" s="27"/>
      <c r="G116" s="27"/>
      <c r="H116" s="27"/>
      <c r="I116" s="28" t="str">
        <f>IF($M$3="AFRIKAANS","Onderteken: klient","Signed: client")</f>
        <v>Signed: client</v>
      </c>
      <c r="J116" s="29"/>
      <c r="K116" s="27"/>
      <c r="L116" s="27"/>
      <c r="M116" s="28" t="str">
        <f>IF($M$3="AFRIKAANS","Datum","Date")</f>
        <v>Date</v>
      </c>
      <c r="N116" s="45"/>
      <c r="O116" s="46"/>
      <c r="P116" s="44"/>
      <c r="Q116" s="5"/>
      <c r="R116" s="55"/>
      <c r="S116" s="508">
        <v>7</v>
      </c>
      <c r="T116" s="72" t="s">
        <v>28</v>
      </c>
      <c r="U116" s="538" t="str">
        <f>UPPER(IF($M$3="AFRIKAANS","Ouers slegs Inkomste begunstigdes:","Parents only Income Beneficiaries:"))</f>
        <v>PARENTS ONLY INCOME BENEFICIARIES:</v>
      </c>
      <c r="V116" s="539"/>
      <c r="W116" s="539"/>
      <c r="X116" s="539"/>
      <c r="Y116" s="539"/>
      <c r="Z116" s="540"/>
      <c r="AA116" s="63"/>
      <c r="AB116" s="63"/>
      <c r="AC116" s="63"/>
      <c r="AD116" s="63"/>
      <c r="AE116" s="63"/>
      <c r="AF116" s="63"/>
      <c r="AG116" s="63"/>
      <c r="AH116" s="63"/>
      <c r="AI116" s="63"/>
      <c r="AJ116" s="63"/>
      <c r="AK116" s="63"/>
      <c r="AL116" s="63"/>
      <c r="AM116" s="63"/>
      <c r="AN116" s="63"/>
      <c r="AO116" s="63"/>
      <c r="AP116" s="63"/>
      <c r="AQ116" s="63"/>
      <c r="AR116" s="63"/>
      <c r="AS116" s="64"/>
      <c r="AT116" s="62"/>
    </row>
    <row r="117" spans="3:46" ht="9.75" customHeight="1" thickTop="1" thickBot="1" x14ac:dyDescent="0.35">
      <c r="C117" s="4"/>
      <c r="D117" s="31"/>
      <c r="E117" s="32"/>
      <c r="F117" s="33"/>
      <c r="G117" s="32"/>
      <c r="H117" s="32"/>
      <c r="I117" s="32"/>
      <c r="J117" s="32"/>
      <c r="K117" s="32"/>
      <c r="L117" s="32"/>
      <c r="M117" s="32"/>
      <c r="N117" s="32"/>
      <c r="O117" s="32"/>
      <c r="P117" s="34"/>
      <c r="Q117" s="5"/>
      <c r="R117" s="55"/>
      <c r="S117" s="512"/>
      <c r="T117" s="476"/>
      <c r="U117" s="476"/>
      <c r="V117" s="476"/>
      <c r="W117" s="476"/>
      <c r="X117" s="476"/>
      <c r="Y117" s="476"/>
      <c r="Z117" s="64"/>
      <c r="AA117" s="63"/>
      <c r="AB117" s="63"/>
      <c r="AC117" s="63"/>
      <c r="AD117" s="63"/>
      <c r="AE117" s="63"/>
      <c r="AF117" s="63"/>
      <c r="AG117" s="63"/>
      <c r="AH117" s="63"/>
      <c r="AI117" s="63"/>
      <c r="AJ117" s="63"/>
      <c r="AK117" s="63"/>
      <c r="AL117" s="63"/>
      <c r="AM117" s="63"/>
      <c r="AN117" s="63"/>
      <c r="AO117" s="63"/>
      <c r="AP117" s="63"/>
      <c r="AQ117" s="63"/>
      <c r="AR117" s="63"/>
      <c r="AS117" s="64"/>
      <c r="AT117" s="62"/>
    </row>
    <row r="118" spans="3:46" ht="18.600000000000001" thickTop="1" thickBot="1" x14ac:dyDescent="0.35">
      <c r="C118" s="6"/>
      <c r="D118" s="7"/>
      <c r="E118" s="7"/>
      <c r="F118" s="7"/>
      <c r="G118" s="7"/>
      <c r="H118" s="7"/>
      <c r="I118" s="7"/>
      <c r="J118" s="7"/>
      <c r="K118" s="7"/>
      <c r="L118" s="7"/>
      <c r="M118" s="7"/>
      <c r="N118" s="7"/>
      <c r="O118" s="7"/>
      <c r="P118" s="7"/>
      <c r="Q118" s="8"/>
      <c r="R118" s="55"/>
      <c r="S118" s="509">
        <v>8</v>
      </c>
      <c r="T118" s="72" t="s">
        <v>27</v>
      </c>
      <c r="U118" s="575" t="str">
        <f>UPPER(IF($M$3="AFRIKAANS","Openbare Weldaadsorganisasies (OWO):","Public Benefit Organisations (PBO):"))</f>
        <v>PUBLIC BENEFIT ORGANISATIONS (PBO):</v>
      </c>
      <c r="V118" s="576"/>
      <c r="W118" s="576"/>
      <c r="X118" s="576"/>
      <c r="Y118" s="576"/>
      <c r="Z118" s="577"/>
      <c r="AA118" s="65"/>
      <c r="AB118" s="65"/>
      <c r="AC118" s="65"/>
      <c r="AD118" s="65"/>
      <c r="AE118" s="65"/>
      <c r="AF118" s="65"/>
      <c r="AG118" s="65"/>
      <c r="AH118" s="65"/>
      <c r="AI118" s="65"/>
      <c r="AJ118" s="65"/>
      <c r="AK118" s="65"/>
      <c r="AL118" s="65"/>
      <c r="AM118" s="65"/>
      <c r="AN118" s="65"/>
      <c r="AO118" s="65"/>
      <c r="AP118" s="65"/>
      <c r="AQ118" s="65"/>
      <c r="AR118" s="65"/>
      <c r="AS118" s="66"/>
      <c r="AT118" s="62"/>
    </row>
    <row r="119" spans="3:46" x14ac:dyDescent="0.3">
      <c r="C119" s="1"/>
      <c r="D119" s="1"/>
      <c r="E119" s="1"/>
      <c r="F119" s="1"/>
      <c r="G119" s="1"/>
      <c r="H119" s="1"/>
      <c r="I119" s="1"/>
      <c r="J119" s="1"/>
      <c r="K119" s="1"/>
      <c r="L119" s="1"/>
      <c r="M119" s="1"/>
      <c r="N119" s="1"/>
      <c r="O119" s="1"/>
      <c r="P119" s="1"/>
      <c r="Q119" s="1"/>
      <c r="R119" s="1"/>
      <c r="S119" s="1"/>
      <c r="T119" s="1"/>
      <c r="U119" s="1"/>
      <c r="V119" s="1"/>
      <c r="W119" s="1"/>
      <c r="X119" s="1"/>
      <c r="Y119" s="1"/>
    </row>
    <row r="363" spans="108:108" x14ac:dyDescent="0.3">
      <c r="DD363" t="str">
        <f>'TRUST VREALYS QUESTIONNAIRE'!H40&amp;" "</f>
        <v xml:space="preserve"> </v>
      </c>
    </row>
  </sheetData>
  <sheetProtection password="C3EA" sheet="1" objects="1" scenarios="1"/>
  <mergeCells count="203">
    <mergeCell ref="AK32:AL32"/>
    <mergeCell ref="AM32:AN32"/>
    <mergeCell ref="H33:J33"/>
    <mergeCell ref="K33:M33"/>
    <mergeCell ref="H34:J34"/>
    <mergeCell ref="K34:M34"/>
    <mergeCell ref="H40:L40"/>
    <mergeCell ref="M40:N40"/>
    <mergeCell ref="U34:Z34"/>
    <mergeCell ref="AE33:AF33"/>
    <mergeCell ref="AG33:AH33"/>
    <mergeCell ref="AE32:AF32"/>
    <mergeCell ref="AG32:AH32"/>
    <mergeCell ref="AI32:AJ32"/>
    <mergeCell ref="AM35:AN35"/>
    <mergeCell ref="U14:Z14"/>
    <mergeCell ref="U22:Z22"/>
    <mergeCell ref="U15:Z15"/>
    <mergeCell ref="U16:Z16"/>
    <mergeCell ref="U32:Z32"/>
    <mergeCell ref="U33:Z33"/>
    <mergeCell ref="AI33:AJ33"/>
    <mergeCell ref="U24:Z24"/>
    <mergeCell ref="U25:Z25"/>
    <mergeCell ref="U96:Z96"/>
    <mergeCell ref="F102:N102"/>
    <mergeCell ref="H100:N100"/>
    <mergeCell ref="U53:Z53"/>
    <mergeCell ref="U71:Z71"/>
    <mergeCell ref="U83:Z83"/>
    <mergeCell ref="H92:L92"/>
    <mergeCell ref="M92:N92"/>
    <mergeCell ref="H81:L81"/>
    <mergeCell ref="M81:N81"/>
    <mergeCell ref="H69:L69"/>
    <mergeCell ref="M69:N69"/>
    <mergeCell ref="U74:Z74"/>
    <mergeCell ref="U75:Z75"/>
    <mergeCell ref="T84:Z84"/>
    <mergeCell ref="U85:Z85"/>
    <mergeCell ref="U86:Z86"/>
    <mergeCell ref="U87:Z87"/>
    <mergeCell ref="H96:J96"/>
    <mergeCell ref="K96:M96"/>
    <mergeCell ref="H73:J73"/>
    <mergeCell ref="K73:M73"/>
    <mergeCell ref="H84:J84"/>
    <mergeCell ref="H54:J54"/>
    <mergeCell ref="U116:Z116"/>
    <mergeCell ref="U118:Z118"/>
    <mergeCell ref="U100:Z100"/>
    <mergeCell ref="U98:Z98"/>
    <mergeCell ref="U109:Z109"/>
    <mergeCell ref="U111:Z111"/>
    <mergeCell ref="U112:Z112"/>
    <mergeCell ref="U113:Z113"/>
    <mergeCell ref="U114:Z114"/>
    <mergeCell ref="U102:Z102"/>
    <mergeCell ref="U103:Z103"/>
    <mergeCell ref="U104:Z104"/>
    <mergeCell ref="U108:Z108"/>
    <mergeCell ref="U94:Z94"/>
    <mergeCell ref="U95:Z95"/>
    <mergeCell ref="U43:Z43"/>
    <mergeCell ref="T44:Z44"/>
    <mergeCell ref="T54:Z54"/>
    <mergeCell ref="T72:Z72"/>
    <mergeCell ref="U73:Z73"/>
    <mergeCell ref="K54:M54"/>
    <mergeCell ref="F73:G73"/>
    <mergeCell ref="F75:G75"/>
    <mergeCell ref="F81:G81"/>
    <mergeCell ref="F74:G74"/>
    <mergeCell ref="H74:N74"/>
    <mergeCell ref="F92:G92"/>
    <mergeCell ref="F93:G93"/>
    <mergeCell ref="H93:N93"/>
    <mergeCell ref="F94:G94"/>
    <mergeCell ref="I75:N75"/>
    <mergeCell ref="I87:N87"/>
    <mergeCell ref="F85:G85"/>
    <mergeCell ref="F32:G32"/>
    <mergeCell ref="H25:K25"/>
    <mergeCell ref="L25:N25"/>
    <mergeCell ref="F26:G26"/>
    <mergeCell ref="H26:N26"/>
    <mergeCell ref="U42:Z42"/>
    <mergeCell ref="F87:G87"/>
    <mergeCell ref="F86:G86"/>
    <mergeCell ref="H86:N86"/>
    <mergeCell ref="K84:M84"/>
    <mergeCell ref="H85:J85"/>
    <mergeCell ref="K85:M85"/>
    <mergeCell ref="H43:J43"/>
    <mergeCell ref="K43:M43"/>
    <mergeCell ref="H44:J44"/>
    <mergeCell ref="K44:M44"/>
    <mergeCell ref="H56:N56"/>
    <mergeCell ref="H55:J55"/>
    <mergeCell ref="K55:M55"/>
    <mergeCell ref="H72:J72"/>
    <mergeCell ref="K72:M72"/>
    <mergeCell ref="I67:O67"/>
    <mergeCell ref="F84:G84"/>
    <mergeCell ref="F45:G45"/>
    <mergeCell ref="H19:N19"/>
    <mergeCell ref="F20:G20"/>
    <mergeCell ref="H30:L30"/>
    <mergeCell ref="M30:N30"/>
    <mergeCell ref="H20:N20"/>
    <mergeCell ref="F30:G30"/>
    <mergeCell ref="F31:G31"/>
    <mergeCell ref="F25:G25"/>
    <mergeCell ref="H31:N31"/>
    <mergeCell ref="I28:O28"/>
    <mergeCell ref="F55:G55"/>
    <mergeCell ref="F57:G57"/>
    <mergeCell ref="M51:N51"/>
    <mergeCell ref="F47:G47"/>
    <mergeCell ref="F51:G51"/>
    <mergeCell ref="F56:G56"/>
    <mergeCell ref="M3:N3"/>
    <mergeCell ref="M9:Q9"/>
    <mergeCell ref="D10:P10"/>
    <mergeCell ref="I12:N12"/>
    <mergeCell ref="F14:G14"/>
    <mergeCell ref="H14:N14"/>
    <mergeCell ref="F15:G15"/>
    <mergeCell ref="H15:N15"/>
    <mergeCell ref="F16:G16"/>
    <mergeCell ref="H16:N16"/>
    <mergeCell ref="F18:G18"/>
    <mergeCell ref="H18:N18"/>
    <mergeCell ref="H17:N17"/>
    <mergeCell ref="F17:G17"/>
    <mergeCell ref="F24:G24"/>
    <mergeCell ref="H24:N24"/>
    <mergeCell ref="H32:N32"/>
    <mergeCell ref="F19:G19"/>
    <mergeCell ref="F83:G83"/>
    <mergeCell ref="F36:G36"/>
    <mergeCell ref="F53:G53"/>
    <mergeCell ref="F46:G46"/>
    <mergeCell ref="F58:G58"/>
    <mergeCell ref="F76:G76"/>
    <mergeCell ref="H51:L51"/>
    <mergeCell ref="F71:G71"/>
    <mergeCell ref="F72:G72"/>
    <mergeCell ref="H42:J42"/>
    <mergeCell ref="K42:N42"/>
    <mergeCell ref="H53:J53"/>
    <mergeCell ref="K53:N53"/>
    <mergeCell ref="F52:G52"/>
    <mergeCell ref="H52:N52"/>
    <mergeCell ref="F54:G54"/>
    <mergeCell ref="F112:N112"/>
    <mergeCell ref="F113:N113"/>
    <mergeCell ref="F114:N114"/>
    <mergeCell ref="U106:Z106"/>
    <mergeCell ref="U107:Z107"/>
    <mergeCell ref="I90:O90"/>
    <mergeCell ref="I79:O79"/>
    <mergeCell ref="H71:J71"/>
    <mergeCell ref="K71:N71"/>
    <mergeCell ref="H83:J83"/>
    <mergeCell ref="K83:N83"/>
    <mergeCell ref="H94:J94"/>
    <mergeCell ref="K94:N94"/>
    <mergeCell ref="F107:N107"/>
    <mergeCell ref="F98:G98"/>
    <mergeCell ref="K98:L98"/>
    <mergeCell ref="M99:N99"/>
    <mergeCell ref="M98:N98"/>
    <mergeCell ref="F88:G88"/>
    <mergeCell ref="F95:G95"/>
    <mergeCell ref="F96:G96"/>
    <mergeCell ref="F97:G97"/>
    <mergeCell ref="H95:J95"/>
    <mergeCell ref="H97:N97"/>
    <mergeCell ref="AQ33:AR33"/>
    <mergeCell ref="F103:N103"/>
    <mergeCell ref="F104:N104"/>
    <mergeCell ref="F108:N108"/>
    <mergeCell ref="F109:N109"/>
    <mergeCell ref="F82:G82"/>
    <mergeCell ref="H82:N82"/>
    <mergeCell ref="F70:G70"/>
    <mergeCell ref="H70:N70"/>
    <mergeCell ref="F33:G33"/>
    <mergeCell ref="M64:Q64"/>
    <mergeCell ref="F34:G34"/>
    <mergeCell ref="F35:G35"/>
    <mergeCell ref="F40:G40"/>
    <mergeCell ref="F41:G41"/>
    <mergeCell ref="H41:N41"/>
    <mergeCell ref="F42:G42"/>
    <mergeCell ref="F43:G43"/>
    <mergeCell ref="F44:G44"/>
    <mergeCell ref="F69:G69"/>
    <mergeCell ref="H45:N45"/>
    <mergeCell ref="K95:M95"/>
    <mergeCell ref="I46:N46"/>
    <mergeCell ref="I57:N57"/>
  </mergeCells>
  <dataValidations count="7">
    <dataValidation type="list" allowBlank="1" showInputMessage="1" showErrorMessage="1" sqref="M3:N3" xr:uid="{00000000-0002-0000-0000-000000000000}">
      <formula1>$AB$3:$AC$3</formula1>
    </dataValidation>
    <dataValidation type="list" allowBlank="1" showInputMessage="1" showErrorMessage="1" sqref="H35:H36 T116 T118 T111:T114 T106:T109 T93 T15:T16 T82:T83 T98 T102:T104 T70:T71 T52:T53 T100 T41:T43 T38 T31 L35:N35 H46:H47 L47:N47 H57:H58 L58:N58 H75:H76 L76:N76 H87:H88 L88:N88 H98" xr:uid="{00000000-0002-0000-0000-000001000000}">
      <formula1>$AE$5:$AF$5</formula1>
    </dataValidation>
    <dataValidation type="list" allowBlank="1" showInputMessage="1" showErrorMessage="1" sqref="T30 T92 T69 T51 T40 T81" xr:uid="{00000000-0002-0000-0000-000002000000}">
      <formula1>$AH$8:$AL$8</formula1>
    </dataValidation>
    <dataValidation type="list" allowBlank="1" showInputMessage="1" showErrorMessage="1" sqref="T14" xr:uid="{00000000-0002-0000-0000-000003000000}">
      <formula1>$AC$22:$AC$27</formula1>
    </dataValidation>
    <dataValidation type="list" allowBlank="1" showInputMessage="1" showErrorMessage="1" sqref="T26" xr:uid="{00000000-0002-0000-0000-000004000000}">
      <formula1>$AB$12:$AP$12</formula1>
    </dataValidation>
    <dataValidation type="list" allowBlank="1" showInputMessage="1" showErrorMessage="1" sqref="K98:L98" xr:uid="{00000000-0002-0000-0000-000005000000}">
      <formula1>$AC$92:$AH$92</formula1>
    </dataValidation>
    <dataValidation type="list" allowBlank="1" showInputMessage="1" showErrorMessage="1" sqref="X38 V38" xr:uid="{00000000-0002-0000-0000-000006000000}">
      <formula1>$AB$20:$AO$20</formula1>
    </dataValidation>
  </dataValidations>
  <hyperlinks>
    <hyperlink ref="AH24" r:id="rId1" xr:uid="{00000000-0004-0000-0000-000000000000}"/>
    <hyperlink ref="AJ24" r:id="rId2" display="henrita.pieterse@za.pwc.com" xr:uid="{00000000-0004-0000-0000-000001000000}"/>
    <hyperlink ref="AH22" r:id="rId3" xr:uid="{00000000-0004-0000-0000-000002000000}"/>
    <hyperlink ref="AI22" r:id="rId4" display="henrita.pieterse@za.pwc.com" xr:uid="{00000000-0004-0000-0000-000003000000}"/>
    <hyperlink ref="AJ22" r:id="rId5" display="henrita.pieterse@za.pwc.com" xr:uid="{00000000-0004-0000-0000-000004000000}"/>
    <hyperlink ref="AI24" r:id="rId6" display="henrita.pieterse@za.pwc.com" xr:uid="{00000000-0004-0000-0000-000005000000}"/>
    <hyperlink ref="AH23" r:id="rId7" xr:uid="{00000000-0004-0000-0000-000006000000}"/>
    <hyperlink ref="AI23" r:id="rId8" display="henrita.pieterse@za.pwc.com" xr:uid="{00000000-0004-0000-0000-000007000000}"/>
    <hyperlink ref="AJ23" r:id="rId9" display="henrita.pieterse@za.pwc.com" xr:uid="{00000000-0004-0000-0000-000008000000}"/>
    <hyperlink ref="AH25" r:id="rId10" xr:uid="{00000000-0004-0000-0000-000009000000}"/>
    <hyperlink ref="AI25" r:id="rId11" display="henrita.pieterse@za.pwc.com" xr:uid="{00000000-0004-0000-0000-00000A000000}"/>
    <hyperlink ref="AJ25" r:id="rId12" display="henrita.pieterse@za.pwc.com" xr:uid="{00000000-0004-0000-0000-00000B000000}"/>
  </hyperlinks>
  <printOptions horizontalCentered="1"/>
  <pageMargins left="0.31496062992125984" right="0.31496062992125984" top="0.35433070866141736" bottom="0.35433070866141736" header="0.31496062992125984" footer="0.31496062992125984"/>
  <pageSetup paperSize="9" scale="50"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O89"/>
  <sheetViews>
    <sheetView showGridLines="0" view="pageBreakPreview" topLeftCell="A2" zoomScaleSheetLayoutView="100" workbookViewId="0">
      <selection activeCell="A2" sqref="A2"/>
    </sheetView>
  </sheetViews>
  <sheetFormatPr defaultColWidth="8.88671875" defaultRowHeight="10.199999999999999" x14ac:dyDescent="0.2"/>
  <cols>
    <col min="1" max="1" width="8.88671875" style="333"/>
    <col min="2" max="2" width="3.6640625" style="333" customWidth="1"/>
    <col min="3" max="6" width="4.33203125" style="333" customWidth="1"/>
    <col min="7" max="7" width="0.5546875" style="333" customWidth="1"/>
    <col min="8" max="8" width="4.33203125" style="333" customWidth="1"/>
    <col min="9" max="9" width="0.5546875" style="333" customWidth="1"/>
    <col min="10" max="10" width="4.33203125" style="333" customWidth="1"/>
    <col min="11" max="11" width="0.5546875" style="333" customWidth="1"/>
    <col min="12" max="12" width="4.33203125" style="333" customWidth="1"/>
    <col min="13" max="13" width="0.5546875" style="333" customWidth="1"/>
    <col min="14" max="14" width="4.33203125" style="333" customWidth="1"/>
    <col min="15" max="15" width="0.5546875" style="333" customWidth="1"/>
    <col min="16" max="16" width="4.33203125" style="333" customWidth="1"/>
    <col min="17" max="17" width="0.5546875" style="333" customWidth="1"/>
    <col min="18" max="18" width="4.33203125" style="333" customWidth="1"/>
    <col min="19" max="19" width="0.5546875" style="333" customWidth="1"/>
    <col min="20" max="20" width="4.33203125" style="333" customWidth="1"/>
    <col min="21" max="21" width="0.5546875" style="333" customWidth="1"/>
    <col min="22" max="22" width="4.33203125" style="333" customWidth="1"/>
    <col min="23" max="23" width="0.5546875" style="333" customWidth="1"/>
    <col min="24" max="24" width="4.33203125" style="333" customWidth="1"/>
    <col min="25" max="25" width="0.5546875" style="333" customWidth="1"/>
    <col min="26" max="26" width="4.33203125" style="333" customWidth="1"/>
    <col min="27" max="27" width="0.5546875" style="333" customWidth="1"/>
    <col min="28" max="28" width="4.33203125" style="333" customWidth="1"/>
    <col min="29" max="29" width="0.5546875" style="333" customWidth="1"/>
    <col min="30" max="30" width="4.33203125" style="333" customWidth="1"/>
    <col min="31" max="31" width="0.5546875" style="333" customWidth="1"/>
    <col min="32" max="32" width="4.33203125" style="333" customWidth="1"/>
    <col min="33" max="33" width="0.5546875" style="333" customWidth="1"/>
    <col min="34" max="34" width="4.33203125" style="333" customWidth="1"/>
    <col min="35" max="35" width="0.5546875" style="333" customWidth="1"/>
    <col min="36" max="36" width="4.33203125" style="333" customWidth="1"/>
    <col min="37" max="37" width="3.6640625" style="333" customWidth="1"/>
    <col min="38" max="41" width="8.88671875" style="333" customWidth="1"/>
    <col min="42" max="42" width="2.6640625" style="333" customWidth="1"/>
    <col min="43" max="43" width="3.6640625" style="333" customWidth="1"/>
    <col min="44" max="68" width="2.6640625" style="333" customWidth="1"/>
    <col min="69" max="75" width="8.88671875" style="333" customWidth="1"/>
    <col min="76" max="16384" width="8.88671875" style="333"/>
  </cols>
  <sheetData>
    <row r="1" spans="1:67" hidden="1" x14ac:dyDescent="0.2">
      <c r="B1" s="333">
        <v>1</v>
      </c>
      <c r="C1" s="333">
        <v>2</v>
      </c>
      <c r="D1" s="333">
        <v>3</v>
      </c>
      <c r="E1" s="333">
        <v>4</v>
      </c>
      <c r="F1" s="333">
        <v>5</v>
      </c>
      <c r="G1" s="333">
        <v>6</v>
      </c>
      <c r="T1" s="333">
        <v>7</v>
      </c>
      <c r="U1" s="333">
        <v>8</v>
      </c>
      <c r="V1" s="333">
        <v>9</v>
      </c>
      <c r="W1" s="333">
        <v>10</v>
      </c>
      <c r="X1" s="333">
        <v>11</v>
      </c>
      <c r="Y1" s="333">
        <v>12</v>
      </c>
      <c r="Z1" s="333">
        <v>13</v>
      </c>
      <c r="AA1" s="333">
        <v>14</v>
      </c>
      <c r="AB1" s="333">
        <v>15</v>
      </c>
      <c r="AC1" s="333">
        <v>16</v>
      </c>
      <c r="AD1" s="333">
        <v>17</v>
      </c>
      <c r="AE1" s="333">
        <v>18</v>
      </c>
      <c r="AF1" s="333">
        <v>19</v>
      </c>
      <c r="AG1" s="333">
        <v>20</v>
      </c>
      <c r="AH1" s="333">
        <v>21</v>
      </c>
      <c r="AI1" s="333">
        <v>22</v>
      </c>
      <c r="AJ1" s="333">
        <v>23</v>
      </c>
      <c r="AK1" s="333">
        <v>24</v>
      </c>
    </row>
    <row r="3" spans="1:67" ht="15" customHeight="1" x14ac:dyDescent="0.2">
      <c r="A3" s="348"/>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N3" s="435"/>
      <c r="AO3" s="435"/>
    </row>
    <row r="4" spans="1:67" ht="15" customHeight="1" thickBot="1" x14ac:dyDescent="0.25">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N4" s="435"/>
      <c r="AO4" s="435"/>
    </row>
    <row r="5" spans="1:67" ht="15" customHeight="1" thickBot="1" x14ac:dyDescent="0.25">
      <c r="A5" s="330" t="str">
        <f>'J417(2)'!A5</f>
        <v>NO</v>
      </c>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row>
    <row r="6" spans="1:67" ht="15" customHeight="1" x14ac:dyDescent="0.2">
      <c r="A6" s="348"/>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row>
    <row r="7" spans="1:67" ht="15" customHeight="1" x14ac:dyDescent="0.2">
      <c r="A7" s="348"/>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row>
    <row r="8" spans="1:67" ht="15" customHeight="1" thickBot="1" x14ac:dyDescent="0.25">
      <c r="A8" s="348"/>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row>
    <row r="9" spans="1:67" ht="15" customHeight="1" thickBot="1" x14ac:dyDescent="0.25">
      <c r="A9" s="348"/>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M9" s="327" t="s">
        <v>457</v>
      </c>
      <c r="AN9" s="327"/>
      <c r="AO9" s="327"/>
      <c r="AQ9" s="328" t="str">
        <f>IF('TRUST VREALYS QUESTIONNAIRE'!T70="yes","NO",IF('TRUST VREALYS QUESTIONNAIRE'!T70="JA","no","yes"))</f>
        <v>no</v>
      </c>
    </row>
    <row r="10" spans="1:67" ht="4.2" customHeight="1" x14ac:dyDescent="0.2">
      <c r="A10" s="348"/>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row>
    <row r="11" spans="1:67" ht="4.2" customHeight="1" x14ac:dyDescent="0.2">
      <c r="A11" s="348"/>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row>
    <row r="12" spans="1:67" ht="12" customHeight="1" x14ac:dyDescent="0.25">
      <c r="A12" s="348"/>
      <c r="B12" s="348" t="s">
        <v>384</v>
      </c>
      <c r="C12" s="348"/>
      <c r="D12" s="348"/>
      <c r="E12" s="348"/>
      <c r="F12" s="348"/>
      <c r="G12" s="348"/>
      <c r="H12" s="348"/>
      <c r="I12" s="348"/>
      <c r="J12" s="760" t="str">
        <f>IF(AQ9="YES",'TRUST VREALYS QUESTIONNAIRE'!T73&amp;" "&amp;'TRUST VREALYS QUESTIONNAIRE'!T74,'TRUST VREALYS QUESTIONNAIRE'!H69&amp;" "&amp;'TRUST VREALYS QUESTIONNAIRE'!M69)</f>
        <v xml:space="preserve"> </v>
      </c>
      <c r="K12" s="760"/>
      <c r="L12" s="760"/>
      <c r="M12" s="760"/>
      <c r="N12" s="760"/>
      <c r="O12" s="760"/>
      <c r="P12" s="760"/>
      <c r="Q12" s="760"/>
      <c r="R12" s="760"/>
      <c r="S12" s="760"/>
      <c r="T12" s="760"/>
      <c r="U12" s="760"/>
      <c r="V12" s="760"/>
      <c r="W12" s="760"/>
      <c r="X12" s="760"/>
      <c r="Y12" s="760"/>
      <c r="Z12" s="760"/>
      <c r="AA12" s="760"/>
      <c r="AB12" s="760"/>
      <c r="AC12" s="760"/>
      <c r="AD12" s="760"/>
      <c r="AE12" s="760"/>
      <c r="AF12" s="760"/>
      <c r="AG12" s="760"/>
      <c r="AH12" s="760"/>
      <c r="AI12" s="760"/>
      <c r="AJ12" s="760"/>
      <c r="AK12" s="760"/>
      <c r="AQ12" s="333">
        <v>1</v>
      </c>
      <c r="AS12" s="333">
        <f>1+AQ12</f>
        <v>2</v>
      </c>
      <c r="AU12" s="333">
        <f>1+AS12</f>
        <v>3</v>
      </c>
      <c r="AW12" s="333">
        <f>1+AU12</f>
        <v>4</v>
      </c>
      <c r="AY12" s="333">
        <f>1+AW12</f>
        <v>5</v>
      </c>
      <c r="BA12" s="333">
        <f>1+AY12</f>
        <v>6</v>
      </c>
      <c r="BC12" s="333">
        <f>1+BA12</f>
        <v>7</v>
      </c>
      <c r="BE12" s="333">
        <f>1+BC12</f>
        <v>8</v>
      </c>
      <c r="BG12" s="333">
        <f>1+BE12</f>
        <v>9</v>
      </c>
      <c r="BI12" s="333">
        <f>1+BG12</f>
        <v>10</v>
      </c>
      <c r="BK12" s="333">
        <f>1+BI12</f>
        <v>11</v>
      </c>
      <c r="BM12" s="333">
        <f>1+BK12</f>
        <v>12</v>
      </c>
      <c r="BO12" s="333">
        <f>1+BM12</f>
        <v>13</v>
      </c>
    </row>
    <row r="13" spans="1:67" ht="4.2" customHeight="1" x14ac:dyDescent="0.2">
      <c r="A13" s="348"/>
      <c r="B13" s="348"/>
      <c r="C13" s="348"/>
      <c r="D13" s="348"/>
      <c r="E13" s="348"/>
      <c r="F13" s="348"/>
      <c r="G13" s="348"/>
      <c r="H13" s="348"/>
      <c r="I13" s="759" t="s">
        <v>448</v>
      </c>
      <c r="J13" s="759"/>
      <c r="K13" s="759"/>
      <c r="L13" s="759"/>
      <c r="M13" s="759"/>
      <c r="N13" s="759"/>
      <c r="O13" s="759"/>
      <c r="P13" s="759"/>
      <c r="Q13" s="759"/>
      <c r="R13" s="759"/>
      <c r="S13" s="759"/>
      <c r="T13" s="759"/>
      <c r="U13" s="759"/>
      <c r="V13" s="759"/>
      <c r="W13" s="759"/>
      <c r="X13" s="759"/>
      <c r="Y13" s="759"/>
      <c r="Z13" s="759"/>
      <c r="AA13" s="759"/>
      <c r="AB13" s="759"/>
      <c r="AC13" s="759"/>
      <c r="AD13" s="759"/>
      <c r="AE13" s="759"/>
      <c r="AF13" s="759"/>
      <c r="AG13" s="759"/>
      <c r="AH13" s="759"/>
      <c r="AI13" s="759"/>
      <c r="AJ13" s="759"/>
      <c r="AK13" s="759"/>
    </row>
    <row r="14" spans="1:67" ht="7.2" customHeight="1" x14ac:dyDescent="0.2">
      <c r="A14" s="348"/>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row>
    <row r="15" spans="1:67" ht="12" customHeight="1" x14ac:dyDescent="0.25">
      <c r="A15" s="348"/>
      <c r="B15" s="348" t="s">
        <v>386</v>
      </c>
      <c r="C15" s="348"/>
      <c r="D15" s="348"/>
      <c r="E15" s="348"/>
      <c r="F15" s="332" t="str">
        <f>AQ15</f>
        <v/>
      </c>
      <c r="G15" s="348"/>
      <c r="H15" s="332" t="str">
        <f>AS15</f>
        <v/>
      </c>
      <c r="I15" s="348"/>
      <c r="J15" s="332" t="str">
        <f>AU15</f>
        <v/>
      </c>
      <c r="K15" s="348"/>
      <c r="L15" s="332" t="str">
        <f>AW15</f>
        <v/>
      </c>
      <c r="M15" s="348"/>
      <c r="N15" s="332" t="str">
        <f>AY15</f>
        <v/>
      </c>
      <c r="O15" s="348"/>
      <c r="P15" s="332" t="str">
        <f>BA15</f>
        <v/>
      </c>
      <c r="Q15" s="348"/>
      <c r="R15" s="332" t="str">
        <f>BC15</f>
        <v/>
      </c>
      <c r="S15" s="348"/>
      <c r="T15" s="332" t="str">
        <f>BE15</f>
        <v/>
      </c>
      <c r="U15" s="348"/>
      <c r="V15" s="332" t="str">
        <f>BG15</f>
        <v/>
      </c>
      <c r="W15" s="348"/>
      <c r="X15" s="332" t="str">
        <f>BI15</f>
        <v/>
      </c>
      <c r="Y15" s="348"/>
      <c r="Z15" s="332" t="str">
        <f>BK15</f>
        <v/>
      </c>
      <c r="AA15" s="348"/>
      <c r="AB15" s="332" t="str">
        <f>BM15</f>
        <v/>
      </c>
      <c r="AC15" s="348"/>
      <c r="AD15" s="332" t="str">
        <f>BO15</f>
        <v/>
      </c>
      <c r="AE15" s="348"/>
      <c r="AF15" s="348"/>
      <c r="AG15" s="348"/>
      <c r="AH15" s="348"/>
      <c r="AI15" s="348"/>
      <c r="AJ15" s="348"/>
      <c r="AK15" s="348"/>
      <c r="AM15" s="651" t="str">
        <f>SUBSTITUTE(IF(AQ9="YES",'TRUST VREALYS QUESTIONNAIRE'!T75,'TRUST VREALYS QUESTIONNAIRE'!H70)," ","")</f>
        <v/>
      </c>
      <c r="AN15" s="652"/>
      <c r="AO15" s="653"/>
      <c r="AQ15" s="332" t="str">
        <f>MID($AM15,AQ12,1)</f>
        <v/>
      </c>
      <c r="AS15" s="332" t="str">
        <f>MID($AM15,AS12,1)</f>
        <v/>
      </c>
      <c r="AU15" s="332" t="str">
        <f>MID($AM15,AU12,1)</f>
        <v/>
      </c>
      <c r="AW15" s="332" t="str">
        <f>MID($AM15,AW12,1)</f>
        <v/>
      </c>
      <c r="AY15" s="332" t="str">
        <f>MID($AM15,AY12,1)</f>
        <v/>
      </c>
      <c r="BA15" s="332" t="str">
        <f>MID($AM15,BA12,1)</f>
        <v/>
      </c>
      <c r="BC15" s="332" t="str">
        <f>MID($AM15,BC12,1)</f>
        <v/>
      </c>
      <c r="BE15" s="332" t="str">
        <f>MID($AM15,BE12,1)</f>
        <v/>
      </c>
      <c r="BG15" s="332" t="str">
        <f>MID($AM15,BG12,1)</f>
        <v/>
      </c>
      <c r="BI15" s="332" t="str">
        <f>MID($AM15,BI12,1)</f>
        <v/>
      </c>
      <c r="BK15" s="332" t="str">
        <f>MID($AM15,BK12,1)</f>
        <v/>
      </c>
      <c r="BM15" s="332" t="str">
        <f>MID($AM15,BM12,1)</f>
        <v/>
      </c>
      <c r="BO15" s="332" t="str">
        <f>MID($AM15,BO12,1)</f>
        <v/>
      </c>
    </row>
    <row r="16" spans="1:67" ht="7.2" customHeight="1" x14ac:dyDescent="0.2">
      <c r="A16" s="348"/>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row>
    <row r="17" spans="1:43" ht="12" customHeight="1" x14ac:dyDescent="0.25">
      <c r="A17" s="348"/>
      <c r="B17" s="348" t="s">
        <v>387</v>
      </c>
      <c r="C17" s="348"/>
      <c r="D17" s="348"/>
      <c r="E17" s="348"/>
      <c r="F17" s="348"/>
      <c r="G17" s="348"/>
      <c r="H17" s="348"/>
      <c r="I17" s="348"/>
      <c r="J17" s="348"/>
      <c r="K17" s="348"/>
      <c r="L17" s="348"/>
      <c r="M17" s="348"/>
      <c r="N17" s="755" t="str">
        <f>UPPER(IF(AQ9="YES",'TRUST VREALYS QUESTIONNAIRE'!H69,IF(AQ9="JA",'TRUST VREALYS QUESTIONNAIRE'!H69,"N/A")))</f>
        <v>N/A</v>
      </c>
      <c r="O17" s="755"/>
      <c r="P17" s="755"/>
      <c r="Q17" s="755"/>
      <c r="R17" s="755"/>
      <c r="S17" s="755"/>
      <c r="T17" s="755"/>
      <c r="U17" s="755"/>
      <c r="V17" s="755"/>
      <c r="W17" s="755"/>
      <c r="X17" s="755"/>
      <c r="Y17" s="755"/>
      <c r="Z17" s="755"/>
      <c r="AA17" s="755"/>
      <c r="AB17" s="755"/>
      <c r="AC17" s="755"/>
      <c r="AD17" s="755"/>
      <c r="AE17" s="755"/>
      <c r="AF17" s="755"/>
      <c r="AG17" s="755"/>
      <c r="AH17" s="755"/>
      <c r="AI17" s="755"/>
      <c r="AJ17" s="755"/>
      <c r="AK17" s="755"/>
    </row>
    <row r="18" spans="1:43" ht="4.2" customHeight="1" x14ac:dyDescent="0.2">
      <c r="A18" s="348"/>
      <c r="B18" s="348"/>
      <c r="C18" s="348"/>
      <c r="D18" s="348"/>
      <c r="E18" s="348"/>
      <c r="F18" s="348"/>
      <c r="G18" s="348"/>
      <c r="H18" s="348"/>
      <c r="I18" s="348"/>
      <c r="J18" s="348"/>
      <c r="K18" s="348"/>
      <c r="L18" s="348"/>
      <c r="M18" s="348"/>
      <c r="N18" s="759" t="s">
        <v>449</v>
      </c>
      <c r="O18" s="759"/>
      <c r="P18" s="759"/>
      <c r="Q18" s="759"/>
      <c r="R18" s="759"/>
      <c r="S18" s="759"/>
      <c r="T18" s="759"/>
      <c r="U18" s="759"/>
      <c r="V18" s="759"/>
      <c r="W18" s="759"/>
      <c r="X18" s="759"/>
      <c r="Y18" s="759"/>
      <c r="Z18" s="759"/>
      <c r="AA18" s="759"/>
      <c r="AB18" s="759"/>
      <c r="AC18" s="759"/>
      <c r="AD18" s="759"/>
      <c r="AE18" s="759"/>
      <c r="AF18" s="759"/>
      <c r="AG18" s="759"/>
      <c r="AH18" s="759"/>
      <c r="AI18" s="759"/>
      <c r="AJ18" s="759"/>
      <c r="AK18" s="759"/>
    </row>
    <row r="19" spans="1:43" ht="7.2" customHeight="1" x14ac:dyDescent="0.2">
      <c r="A19" s="348"/>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row>
    <row r="20" spans="1:43" ht="12" customHeight="1" x14ac:dyDescent="0.25">
      <c r="A20" s="348"/>
      <c r="B20" s="348" t="s">
        <v>389</v>
      </c>
      <c r="C20" s="348"/>
      <c r="D20" s="348"/>
      <c r="E20" s="348"/>
      <c r="F20" s="348"/>
      <c r="G20" s="348"/>
      <c r="H20" s="348"/>
      <c r="I20" s="348"/>
      <c r="J20" s="760" t="str">
        <f>SUBSTITUTE(UPPER(IF(AQ9="YES",'TRUST VREALYS QUESTIONNAIRE'!H70,IF(AQ9="JA",'TRUST VREALYS QUESTIONNAIRE'!H70,"N/A")))," ","")</f>
        <v>N/A</v>
      </c>
      <c r="K20" s="760"/>
      <c r="L20" s="760"/>
      <c r="M20" s="760"/>
      <c r="N20" s="760"/>
      <c r="O20" s="760"/>
      <c r="P20" s="760"/>
      <c r="Q20" s="760"/>
      <c r="R20" s="760"/>
      <c r="S20" s="760"/>
      <c r="T20" s="760"/>
      <c r="U20" s="760"/>
      <c r="V20" s="760"/>
      <c r="W20" s="760"/>
      <c r="X20" s="760"/>
      <c r="Y20" s="760"/>
      <c r="Z20" s="760"/>
      <c r="AA20" s="760"/>
      <c r="AB20" s="760"/>
      <c r="AC20" s="760"/>
      <c r="AD20" s="760"/>
      <c r="AE20" s="760"/>
      <c r="AF20" s="760"/>
      <c r="AG20" s="760"/>
      <c r="AH20" s="760"/>
      <c r="AI20" s="760"/>
      <c r="AJ20" s="760"/>
      <c r="AK20" s="760"/>
    </row>
    <row r="21" spans="1:43" ht="4.2" customHeight="1" x14ac:dyDescent="0.2">
      <c r="A21" s="348"/>
      <c r="B21" s="348"/>
      <c r="C21" s="348"/>
      <c r="D21" s="348"/>
      <c r="E21" s="348"/>
      <c r="F21" s="348"/>
      <c r="G21" s="348"/>
      <c r="H21" s="348"/>
      <c r="I21" s="759" t="s">
        <v>450</v>
      </c>
      <c r="J21" s="759"/>
      <c r="K21" s="759"/>
      <c r="L21" s="759"/>
      <c r="M21" s="759"/>
      <c r="N21" s="759"/>
      <c r="O21" s="759"/>
      <c r="P21" s="759"/>
      <c r="Q21" s="759"/>
      <c r="R21" s="759"/>
      <c r="S21" s="759"/>
      <c r="T21" s="759"/>
      <c r="U21" s="759"/>
      <c r="V21" s="759"/>
      <c r="W21" s="759"/>
      <c r="X21" s="759"/>
      <c r="Y21" s="759"/>
      <c r="Z21" s="759"/>
      <c r="AA21" s="759"/>
      <c r="AB21" s="759"/>
      <c r="AC21" s="759"/>
      <c r="AD21" s="759"/>
      <c r="AE21" s="759"/>
      <c r="AF21" s="759"/>
      <c r="AG21" s="759"/>
      <c r="AH21" s="759"/>
      <c r="AI21" s="759"/>
      <c r="AJ21" s="759"/>
      <c r="AK21" s="759"/>
    </row>
    <row r="22" spans="1:43" ht="7.2" customHeight="1" x14ac:dyDescent="0.2">
      <c r="A22" s="348"/>
      <c r="B22" s="348"/>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row>
    <row r="23" spans="1:43" ht="12" customHeight="1" x14ac:dyDescent="0.25">
      <c r="A23" s="348"/>
      <c r="B23" s="348" t="s">
        <v>429</v>
      </c>
      <c r="C23" s="348"/>
      <c r="D23" s="348"/>
      <c r="E23" s="762">
        <f>'TRUST VREALYS QUESTIONNAIRE'!H74</f>
        <v>0</v>
      </c>
      <c r="F23" s="760"/>
      <c r="G23" s="760"/>
      <c r="H23" s="760"/>
      <c r="I23" s="760"/>
      <c r="J23" s="760"/>
      <c r="K23" s="760"/>
      <c r="L23" s="760"/>
      <c r="M23" s="760"/>
      <c r="N23" s="760"/>
      <c r="O23" s="760"/>
      <c r="P23" s="760"/>
      <c r="Q23" s="760"/>
      <c r="R23" s="760"/>
      <c r="S23" s="760"/>
      <c r="T23" s="760"/>
      <c r="U23" s="760"/>
      <c r="V23" s="760"/>
      <c r="W23" s="760"/>
      <c r="X23" s="760"/>
      <c r="Y23" s="760"/>
      <c r="Z23" s="760"/>
      <c r="AA23" s="760"/>
      <c r="AB23" s="760"/>
      <c r="AC23" s="760"/>
      <c r="AD23" s="760"/>
      <c r="AE23" s="760"/>
      <c r="AF23" s="760"/>
      <c r="AG23" s="760"/>
      <c r="AH23" s="760"/>
      <c r="AI23" s="760"/>
      <c r="AJ23" s="760"/>
      <c r="AK23" s="760"/>
    </row>
    <row r="24" spans="1:43" ht="4.2" customHeight="1" x14ac:dyDescent="0.2">
      <c r="A24" s="348"/>
      <c r="B24" s="348"/>
      <c r="C24" s="348"/>
      <c r="D24" s="348"/>
      <c r="E24" s="748" t="s">
        <v>451</v>
      </c>
      <c r="F24" s="748"/>
      <c r="G24" s="748"/>
      <c r="H24" s="748"/>
      <c r="I24" s="748"/>
      <c r="J24" s="748"/>
      <c r="K24" s="748"/>
      <c r="L24" s="748"/>
      <c r="M24" s="748"/>
      <c r="N24" s="748"/>
      <c r="O24" s="748"/>
      <c r="P24" s="748"/>
      <c r="Q24" s="748"/>
      <c r="R24" s="748"/>
      <c r="S24" s="748"/>
      <c r="T24" s="748"/>
      <c r="U24" s="748"/>
      <c r="V24" s="748"/>
      <c r="W24" s="748"/>
      <c r="X24" s="748"/>
      <c r="Y24" s="748"/>
      <c r="Z24" s="748"/>
      <c r="AA24" s="748"/>
      <c r="AB24" s="748"/>
      <c r="AC24" s="748"/>
      <c r="AD24" s="748"/>
      <c r="AE24" s="748"/>
      <c r="AF24" s="748"/>
      <c r="AG24" s="748"/>
      <c r="AH24" s="748"/>
      <c r="AI24" s="748"/>
      <c r="AJ24" s="748"/>
      <c r="AK24" s="748"/>
    </row>
    <row r="25" spans="1:43" ht="7.2" customHeight="1" thickBot="1" x14ac:dyDescent="0.25">
      <c r="A25" s="348"/>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row>
    <row r="26" spans="1:43" ht="15" customHeight="1" thickBot="1" x14ac:dyDescent="0.25">
      <c r="A26" s="348"/>
      <c r="B26" s="348" t="s">
        <v>431</v>
      </c>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M26" s="327" t="s">
        <v>632</v>
      </c>
      <c r="AN26" s="327"/>
      <c r="AO26" s="327"/>
      <c r="AP26" s="499"/>
      <c r="AQ26" s="328" t="str">
        <f>IF('TRUST VREALYS QUESTIONNAIRE'!H75="yes","yes",IF('TRUST VREALYS QUESTIONNAIRE'!H75="JA","yes","no"))</f>
        <v>no</v>
      </c>
    </row>
    <row r="27" spans="1:43" ht="12" customHeight="1" x14ac:dyDescent="0.2">
      <c r="A27" s="348"/>
      <c r="B27" s="766" t="str">
        <f>IF(AQ26="yes",'J417(3)'!AM27,'J417(3)'!AM29)</f>
        <v>I never fulfilled the role and was never before appointed as a trustee of a trust, but will receive assistance from the accountant / auditor.</v>
      </c>
      <c r="C27" s="766"/>
      <c r="D27" s="766"/>
      <c r="E27" s="766"/>
      <c r="F27" s="766"/>
      <c r="G27" s="766"/>
      <c r="H27" s="766"/>
      <c r="I27" s="766"/>
      <c r="J27" s="766"/>
      <c r="K27" s="766"/>
      <c r="L27" s="766"/>
      <c r="M27" s="766"/>
      <c r="N27" s="766"/>
      <c r="O27" s="766"/>
      <c r="P27" s="766"/>
      <c r="Q27" s="766"/>
      <c r="R27" s="766"/>
      <c r="S27" s="766"/>
      <c r="T27" s="766"/>
      <c r="U27" s="766"/>
      <c r="V27" s="766"/>
      <c r="W27" s="766"/>
      <c r="X27" s="766"/>
      <c r="Y27" s="766"/>
      <c r="Z27" s="766"/>
      <c r="AA27" s="766"/>
      <c r="AB27" s="766"/>
      <c r="AC27" s="766"/>
      <c r="AD27" s="766"/>
      <c r="AE27" s="766"/>
      <c r="AF27" s="766"/>
      <c r="AG27" s="766"/>
      <c r="AH27" s="766"/>
      <c r="AI27" s="766"/>
      <c r="AJ27" s="766"/>
      <c r="AK27" s="766"/>
      <c r="AM27" s="333" t="str">
        <f>"I previously fulfilled / am fulfilling the role of trustee and was / is appointed as a trustee of the "&amp;UPPER('TRUST VREALYS QUESTIONNAIRE'!I75)&amp;"."</f>
        <v>I previously fulfilled / am fulfilling the role of trustee and was / is appointed as a trustee of the .</v>
      </c>
    </row>
    <row r="28" spans="1:43" ht="4.2" customHeight="1" x14ac:dyDescent="0.2">
      <c r="A28" s="348"/>
      <c r="B28" s="767"/>
      <c r="C28" s="767"/>
      <c r="D28" s="767"/>
      <c r="E28" s="767"/>
      <c r="F28" s="767"/>
      <c r="G28" s="767"/>
      <c r="H28" s="767"/>
      <c r="I28" s="767"/>
      <c r="J28" s="767"/>
      <c r="K28" s="767"/>
      <c r="L28" s="767"/>
      <c r="M28" s="767"/>
      <c r="N28" s="767"/>
      <c r="O28" s="767"/>
      <c r="P28" s="767"/>
      <c r="Q28" s="767"/>
      <c r="R28" s="767"/>
      <c r="S28" s="767"/>
      <c r="T28" s="767"/>
      <c r="U28" s="767"/>
      <c r="V28" s="767"/>
      <c r="W28" s="767"/>
      <c r="X28" s="767"/>
      <c r="Y28" s="767"/>
      <c r="Z28" s="767"/>
      <c r="AA28" s="767"/>
      <c r="AB28" s="767"/>
      <c r="AC28" s="767"/>
      <c r="AD28" s="767"/>
      <c r="AE28" s="767"/>
      <c r="AF28" s="767"/>
      <c r="AG28" s="767"/>
      <c r="AH28" s="767"/>
      <c r="AI28" s="767"/>
      <c r="AJ28" s="767"/>
      <c r="AK28" s="767"/>
    </row>
    <row r="29" spans="1:43" ht="12" customHeight="1" x14ac:dyDescent="0.2">
      <c r="A29" s="348"/>
      <c r="B29" s="767"/>
      <c r="C29" s="767"/>
      <c r="D29" s="767"/>
      <c r="E29" s="767"/>
      <c r="F29" s="767"/>
      <c r="G29" s="767"/>
      <c r="H29" s="767"/>
      <c r="I29" s="767"/>
      <c r="J29" s="767"/>
      <c r="K29" s="767"/>
      <c r="L29" s="767"/>
      <c r="M29" s="767"/>
      <c r="N29" s="767"/>
      <c r="O29" s="767"/>
      <c r="P29" s="767"/>
      <c r="Q29" s="767"/>
      <c r="R29" s="767"/>
      <c r="S29" s="767"/>
      <c r="T29" s="767"/>
      <c r="U29" s="767"/>
      <c r="V29" s="767"/>
      <c r="W29" s="767"/>
      <c r="X29" s="767"/>
      <c r="Y29" s="767"/>
      <c r="Z29" s="767"/>
      <c r="AA29" s="767"/>
      <c r="AB29" s="767"/>
      <c r="AC29" s="767"/>
      <c r="AD29" s="767"/>
      <c r="AE29" s="767"/>
      <c r="AF29" s="767"/>
      <c r="AG29" s="767"/>
      <c r="AH29" s="767"/>
      <c r="AI29" s="767"/>
      <c r="AJ29" s="767"/>
      <c r="AK29" s="767"/>
      <c r="AM29" s="333" t="s">
        <v>447</v>
      </c>
    </row>
    <row r="30" spans="1:43" ht="4.2" customHeight="1" x14ac:dyDescent="0.2">
      <c r="A30" s="348"/>
      <c r="B30" s="748" t="s">
        <v>432</v>
      </c>
      <c r="C30" s="748"/>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8"/>
      <c r="AB30" s="748"/>
      <c r="AC30" s="748"/>
      <c r="AD30" s="748"/>
      <c r="AE30" s="748"/>
      <c r="AF30" s="748"/>
      <c r="AG30" s="748"/>
      <c r="AH30" s="748"/>
      <c r="AI30" s="748"/>
      <c r="AJ30" s="748"/>
      <c r="AK30" s="748"/>
    </row>
    <row r="31" spans="1:43" ht="12" customHeight="1" x14ac:dyDescent="0.2">
      <c r="A31" s="348"/>
      <c r="B31" s="348"/>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row>
    <row r="32" spans="1:43" ht="4.2" customHeight="1" x14ac:dyDescent="0.2">
      <c r="A32" s="348"/>
      <c r="B32" s="748" t="s">
        <v>432</v>
      </c>
      <c r="C32" s="748"/>
      <c r="D32" s="748"/>
      <c r="E32" s="748"/>
      <c r="F32" s="748"/>
      <c r="G32" s="748"/>
      <c r="H32" s="748"/>
      <c r="I32" s="748"/>
      <c r="J32" s="748"/>
      <c r="K32" s="748"/>
      <c r="L32" s="748"/>
      <c r="M32" s="748"/>
      <c r="N32" s="748"/>
      <c r="O32" s="748"/>
      <c r="P32" s="748"/>
      <c r="Q32" s="748"/>
      <c r="R32" s="748"/>
      <c r="S32" s="748"/>
      <c r="T32" s="748"/>
      <c r="U32" s="748"/>
      <c r="V32" s="748"/>
      <c r="W32" s="748"/>
      <c r="X32" s="748"/>
      <c r="Y32" s="748"/>
      <c r="Z32" s="748"/>
      <c r="AA32" s="748"/>
      <c r="AB32" s="748"/>
      <c r="AC32" s="748"/>
      <c r="AD32" s="748"/>
      <c r="AE32" s="748"/>
      <c r="AF32" s="748"/>
      <c r="AG32" s="748"/>
      <c r="AH32" s="748"/>
      <c r="AI32" s="748"/>
      <c r="AJ32" s="748"/>
      <c r="AK32" s="748"/>
    </row>
    <row r="33" spans="1:37" ht="12" customHeight="1" x14ac:dyDescent="0.2">
      <c r="A33" s="348"/>
      <c r="B33" s="348"/>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row>
    <row r="34" spans="1:37" ht="15" customHeight="1" x14ac:dyDescent="0.2">
      <c r="A34" s="348"/>
      <c r="B34" s="768" t="s">
        <v>433</v>
      </c>
      <c r="C34" s="661"/>
      <c r="D34" s="661"/>
      <c r="E34" s="661"/>
      <c r="F34" s="661"/>
      <c r="G34" s="661"/>
      <c r="H34" s="661"/>
      <c r="I34" s="661"/>
      <c r="J34" s="661"/>
      <c r="K34" s="661"/>
      <c r="L34" s="661"/>
      <c r="M34" s="661"/>
      <c r="N34" s="661"/>
      <c r="O34" s="661"/>
      <c r="P34" s="661"/>
      <c r="Q34" s="661"/>
      <c r="R34" s="661"/>
      <c r="S34" s="661"/>
      <c r="T34" s="661"/>
      <c r="U34" s="661"/>
      <c r="V34" s="661"/>
      <c r="W34" s="661"/>
      <c r="X34" s="661"/>
      <c r="Y34" s="661"/>
      <c r="Z34" s="661"/>
      <c r="AA34" s="661"/>
      <c r="AB34" s="661"/>
      <c r="AC34" s="661"/>
      <c r="AD34" s="661"/>
      <c r="AE34" s="661"/>
      <c r="AF34" s="661"/>
      <c r="AG34" s="661"/>
      <c r="AH34" s="661"/>
      <c r="AI34" s="661"/>
      <c r="AJ34" s="661"/>
      <c r="AK34" s="661"/>
    </row>
    <row r="35" spans="1:37" ht="8.4" customHeight="1" x14ac:dyDescent="0.2">
      <c r="A35" s="348"/>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1"/>
      <c r="AK35" s="661"/>
    </row>
    <row r="36" spans="1:37" ht="12" customHeight="1" x14ac:dyDescent="0.25">
      <c r="A36" s="348"/>
      <c r="B36" s="763">
        <f>'TRUST VREALYS QUESTIONNAIRE'!H24</f>
        <v>0</v>
      </c>
      <c r="C36" s="760"/>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row>
    <row r="37" spans="1:37" ht="4.2" customHeight="1" x14ac:dyDescent="0.2">
      <c r="A37" s="348"/>
      <c r="B37" s="748" t="s">
        <v>432</v>
      </c>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row>
    <row r="38" spans="1:37" ht="15" customHeight="1" x14ac:dyDescent="0.2">
      <c r="A38" s="348"/>
      <c r="B38" s="348" t="s">
        <v>397</v>
      </c>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row>
    <row r="39" spans="1:37" ht="12" customHeight="1" x14ac:dyDescent="0.2">
      <c r="A39" s="348"/>
      <c r="B39" s="348"/>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8"/>
    </row>
    <row r="40" spans="1:37" ht="15" customHeight="1" x14ac:dyDescent="0.2">
      <c r="A40" s="348"/>
      <c r="B40" s="348" t="s">
        <v>398</v>
      </c>
      <c r="C40" s="334"/>
      <c r="D40" s="334"/>
      <c r="E40" s="334"/>
      <c r="F40" s="334"/>
      <c r="G40" s="334"/>
      <c r="H40" s="334"/>
      <c r="I40" s="334"/>
      <c r="J40" s="334"/>
      <c r="K40" s="334"/>
      <c r="L40" s="334"/>
      <c r="M40" s="334"/>
      <c r="N40" s="334"/>
      <c r="O40" s="334"/>
      <c r="P40" s="334"/>
      <c r="Q40" s="334"/>
      <c r="R40" s="334"/>
      <c r="S40" s="334"/>
      <c r="T40" s="334"/>
      <c r="U40" s="334"/>
      <c r="V40" s="334"/>
      <c r="W40" s="334"/>
      <c r="X40" s="348" t="s">
        <v>253</v>
      </c>
      <c r="Y40" s="348"/>
      <c r="Z40" s="348"/>
      <c r="AA40" s="348"/>
      <c r="AB40" s="348"/>
      <c r="AC40" s="348"/>
      <c r="AD40" s="348"/>
      <c r="AE40" s="348"/>
      <c r="AF40" s="348"/>
      <c r="AG40" s="348"/>
      <c r="AH40" s="348"/>
      <c r="AI40" s="348"/>
      <c r="AJ40" s="348"/>
      <c r="AK40" s="348"/>
    </row>
    <row r="41" spans="1:37" ht="4.2" customHeight="1" x14ac:dyDescent="0.2">
      <c r="A41" s="348"/>
      <c r="B41" s="348"/>
      <c r="C41" s="334"/>
      <c r="D41" s="334"/>
      <c r="E41" s="334"/>
      <c r="F41" s="334"/>
      <c r="G41" s="334"/>
      <c r="H41" s="334"/>
      <c r="I41" s="334"/>
      <c r="J41" s="334"/>
      <c r="K41" s="334"/>
      <c r="L41" s="334"/>
      <c r="M41" s="334"/>
      <c r="N41" s="334"/>
      <c r="O41" s="334"/>
      <c r="P41" s="334"/>
      <c r="Q41" s="334"/>
      <c r="R41" s="334"/>
      <c r="S41" s="334"/>
      <c r="T41" s="334"/>
      <c r="U41" s="334"/>
      <c r="V41" s="334"/>
      <c r="W41" s="334"/>
      <c r="X41" s="348"/>
      <c r="Y41" s="348"/>
      <c r="Z41" s="348"/>
      <c r="AA41" s="348"/>
      <c r="AB41" s="348"/>
      <c r="AC41" s="348"/>
      <c r="AD41" s="348"/>
      <c r="AE41" s="348"/>
      <c r="AF41" s="348"/>
      <c r="AG41" s="348"/>
      <c r="AH41" s="348"/>
      <c r="AI41" s="348"/>
      <c r="AJ41" s="348"/>
      <c r="AK41" s="348"/>
    </row>
    <row r="42" spans="1:37" ht="12" customHeight="1" x14ac:dyDescent="0.25">
      <c r="A42" s="348"/>
      <c r="B42" s="753" t="str">
        <f>UPPER('TRUST VREALYS QUESTIONNAIRE'!H73)</f>
        <v/>
      </c>
      <c r="C42" s="753"/>
      <c r="D42" s="753"/>
      <c r="E42" s="753"/>
      <c r="F42" s="753"/>
      <c r="G42" s="753"/>
      <c r="H42" s="753"/>
      <c r="I42" s="753"/>
      <c r="J42" s="753"/>
      <c r="K42" s="753"/>
      <c r="L42" s="753"/>
      <c r="M42" s="348"/>
      <c r="N42" s="348"/>
      <c r="O42" s="348"/>
      <c r="P42" s="348"/>
      <c r="Q42" s="348"/>
      <c r="R42" s="348"/>
      <c r="S42" s="348"/>
      <c r="T42" s="348"/>
      <c r="U42" s="348"/>
      <c r="V42" s="348"/>
      <c r="W42" s="348"/>
      <c r="X42" s="753" t="str">
        <f>UPPER('TRUST VREALYS QUESTIONNAIRE'!H72)</f>
        <v/>
      </c>
      <c r="Y42" s="753"/>
      <c r="Z42" s="753"/>
      <c r="AA42" s="753"/>
      <c r="AB42" s="753"/>
      <c r="AC42" s="753"/>
      <c r="AD42" s="753"/>
      <c r="AE42" s="753"/>
      <c r="AF42" s="753"/>
      <c r="AG42" s="753"/>
      <c r="AH42" s="753"/>
      <c r="AI42" s="753"/>
      <c r="AJ42" s="753"/>
      <c r="AK42" s="753"/>
    </row>
    <row r="43" spans="1:37" ht="4.2" customHeight="1" x14ac:dyDescent="0.2">
      <c r="A43" s="348"/>
      <c r="B43" s="759" t="s">
        <v>452</v>
      </c>
      <c r="C43" s="759"/>
      <c r="D43" s="759"/>
      <c r="E43" s="759"/>
      <c r="F43" s="759"/>
      <c r="G43" s="759"/>
      <c r="H43" s="759"/>
      <c r="I43" s="759"/>
      <c r="J43" s="759"/>
      <c r="K43" s="759"/>
      <c r="L43" s="759"/>
      <c r="M43" s="348"/>
      <c r="N43" s="348"/>
      <c r="O43" s="348"/>
      <c r="P43" s="348"/>
      <c r="Q43" s="348"/>
      <c r="R43" s="348"/>
      <c r="S43" s="348"/>
      <c r="T43" s="348"/>
      <c r="U43" s="348"/>
      <c r="V43" s="348"/>
      <c r="W43" s="348"/>
      <c r="X43" s="748" t="s">
        <v>453</v>
      </c>
      <c r="Y43" s="748"/>
      <c r="Z43" s="748"/>
      <c r="AA43" s="748"/>
      <c r="AB43" s="748"/>
      <c r="AC43" s="748"/>
      <c r="AD43" s="748"/>
      <c r="AE43" s="748"/>
      <c r="AF43" s="748"/>
      <c r="AG43" s="748"/>
      <c r="AH43" s="748"/>
      <c r="AI43" s="748"/>
      <c r="AJ43" s="748"/>
      <c r="AK43" s="748"/>
    </row>
    <row r="44" spans="1:37" ht="12" customHeight="1" x14ac:dyDescent="0.25">
      <c r="A44" s="348"/>
      <c r="B44" s="753" t="str">
        <f>UPPER('TRUST VREALYS QUESTIONNAIRE'!K73)</f>
        <v/>
      </c>
      <c r="C44" s="753"/>
      <c r="D44" s="753"/>
      <c r="E44" s="753"/>
      <c r="F44" s="753"/>
      <c r="G44" s="753"/>
      <c r="H44" s="753"/>
      <c r="I44" s="753"/>
      <c r="J44" s="753"/>
      <c r="K44" s="753"/>
      <c r="L44" s="753"/>
      <c r="M44" s="348"/>
      <c r="N44" s="348"/>
      <c r="O44" s="348"/>
      <c r="P44" s="348"/>
      <c r="Q44" s="348"/>
      <c r="R44" s="348"/>
      <c r="S44" s="348"/>
      <c r="T44" s="348"/>
      <c r="U44" s="348"/>
      <c r="V44" s="348"/>
      <c r="W44" s="348"/>
      <c r="X44" s="753" t="str">
        <f>UPPER('TRUST VREALYS QUESTIONNAIRE'!K72)</f>
        <v/>
      </c>
      <c r="Y44" s="753"/>
      <c r="Z44" s="753"/>
      <c r="AA44" s="753"/>
      <c r="AB44" s="753"/>
      <c r="AC44" s="753"/>
      <c r="AD44" s="753"/>
      <c r="AE44" s="753"/>
      <c r="AF44" s="753"/>
      <c r="AG44" s="753"/>
      <c r="AH44" s="753"/>
      <c r="AI44" s="753"/>
      <c r="AJ44" s="753"/>
      <c r="AK44" s="753"/>
    </row>
    <row r="45" spans="1:37" ht="4.2" customHeight="1" x14ac:dyDescent="0.2">
      <c r="A45" s="348"/>
      <c r="B45" s="759" t="s">
        <v>452</v>
      </c>
      <c r="C45" s="759"/>
      <c r="D45" s="759"/>
      <c r="E45" s="759"/>
      <c r="F45" s="759"/>
      <c r="G45" s="759"/>
      <c r="H45" s="759"/>
      <c r="I45" s="759"/>
      <c r="J45" s="759"/>
      <c r="K45" s="759"/>
      <c r="L45" s="759"/>
      <c r="M45" s="348"/>
      <c r="N45" s="348"/>
      <c r="O45" s="348"/>
      <c r="P45" s="348"/>
      <c r="Q45" s="348"/>
      <c r="R45" s="348"/>
      <c r="S45" s="348"/>
      <c r="T45" s="348"/>
      <c r="U45" s="348"/>
      <c r="V45" s="348"/>
      <c r="W45" s="348"/>
      <c r="X45" s="748" t="s">
        <v>453</v>
      </c>
      <c r="Y45" s="748"/>
      <c r="Z45" s="748"/>
      <c r="AA45" s="748"/>
      <c r="AB45" s="748"/>
      <c r="AC45" s="748"/>
      <c r="AD45" s="748"/>
      <c r="AE45" s="748"/>
      <c r="AF45" s="748"/>
      <c r="AG45" s="748"/>
      <c r="AH45" s="748"/>
      <c r="AI45" s="748"/>
      <c r="AJ45" s="748"/>
      <c r="AK45" s="748"/>
    </row>
    <row r="46" spans="1:37" ht="12" customHeight="1" x14ac:dyDescent="0.25">
      <c r="A46" s="348"/>
      <c r="B46" s="753" t="str">
        <f>UPPER('TRUST VREALYS QUESTIONNAIRE'!N73)</f>
        <v/>
      </c>
      <c r="C46" s="753"/>
      <c r="D46" s="753"/>
      <c r="E46" s="753"/>
      <c r="F46" s="753"/>
      <c r="G46" s="753"/>
      <c r="H46" s="753"/>
      <c r="I46" s="753"/>
      <c r="J46" s="753"/>
      <c r="K46" s="753"/>
      <c r="L46" s="753"/>
      <c r="M46" s="348"/>
      <c r="N46" s="348"/>
      <c r="O46" s="348"/>
      <c r="P46" s="348"/>
      <c r="Q46" s="348"/>
      <c r="R46" s="348"/>
      <c r="S46" s="348"/>
      <c r="T46" s="348"/>
      <c r="U46" s="348"/>
      <c r="V46" s="348"/>
      <c r="W46" s="348"/>
      <c r="X46" s="753" t="str">
        <f>UPPER('TRUST VREALYS QUESTIONNAIRE'!N72)</f>
        <v/>
      </c>
      <c r="Y46" s="753"/>
      <c r="Z46" s="753"/>
      <c r="AA46" s="753"/>
      <c r="AB46" s="753"/>
      <c r="AC46" s="753"/>
      <c r="AD46" s="753"/>
      <c r="AE46" s="753"/>
      <c r="AF46" s="753"/>
      <c r="AG46" s="753"/>
      <c r="AH46" s="753"/>
      <c r="AI46" s="753"/>
      <c r="AJ46" s="753"/>
      <c r="AK46" s="753"/>
    </row>
    <row r="47" spans="1:37" ht="4.2" customHeight="1" x14ac:dyDescent="0.2">
      <c r="A47" s="348"/>
      <c r="B47" s="759" t="s">
        <v>452</v>
      </c>
      <c r="C47" s="759"/>
      <c r="D47" s="759"/>
      <c r="E47" s="759"/>
      <c r="F47" s="759"/>
      <c r="G47" s="759"/>
      <c r="H47" s="759"/>
      <c r="I47" s="759"/>
      <c r="J47" s="759"/>
      <c r="K47" s="759"/>
      <c r="L47" s="759"/>
      <c r="M47" s="348"/>
      <c r="N47" s="348"/>
      <c r="O47" s="348"/>
      <c r="P47" s="348"/>
      <c r="Q47" s="348"/>
      <c r="R47" s="348"/>
      <c r="S47" s="348"/>
      <c r="T47" s="348"/>
      <c r="U47" s="348"/>
      <c r="V47" s="348"/>
      <c r="W47" s="348"/>
      <c r="X47" s="748" t="s">
        <v>453</v>
      </c>
      <c r="Y47" s="748"/>
      <c r="Z47" s="748"/>
      <c r="AA47" s="748"/>
      <c r="AB47" s="748"/>
      <c r="AC47" s="748"/>
      <c r="AD47" s="748"/>
      <c r="AE47" s="748"/>
      <c r="AF47" s="748"/>
      <c r="AG47" s="748"/>
      <c r="AH47" s="748"/>
      <c r="AI47" s="748"/>
      <c r="AJ47" s="748"/>
      <c r="AK47" s="748"/>
    </row>
    <row r="48" spans="1:37" ht="12" customHeight="1" x14ac:dyDescent="0.25">
      <c r="A48" s="348"/>
      <c r="B48" s="753"/>
      <c r="C48" s="753"/>
      <c r="D48" s="753"/>
      <c r="E48" s="753"/>
      <c r="F48" s="753"/>
      <c r="G48" s="753"/>
      <c r="H48" s="753"/>
      <c r="I48" s="753"/>
      <c r="J48" s="753"/>
      <c r="K48" s="753"/>
      <c r="L48" s="753"/>
      <c r="M48" s="348"/>
      <c r="N48" s="348"/>
      <c r="O48" s="348"/>
      <c r="P48" s="348"/>
      <c r="Q48" s="348"/>
      <c r="R48" s="348"/>
      <c r="S48" s="348"/>
      <c r="T48" s="348"/>
      <c r="U48" s="348"/>
      <c r="V48" s="348"/>
      <c r="W48" s="348"/>
      <c r="X48" s="753"/>
      <c r="Y48" s="753"/>
      <c r="Z48" s="753"/>
      <c r="AA48" s="753"/>
      <c r="AB48" s="753"/>
      <c r="AC48" s="753"/>
      <c r="AD48" s="753"/>
      <c r="AE48" s="753"/>
      <c r="AF48" s="753"/>
      <c r="AG48" s="753"/>
      <c r="AH48" s="753"/>
      <c r="AI48" s="753"/>
      <c r="AJ48" s="753"/>
      <c r="AK48" s="753"/>
    </row>
    <row r="49" spans="1:37" ht="4.2" customHeight="1" x14ac:dyDescent="0.2">
      <c r="A49" s="348"/>
      <c r="B49" s="759" t="s">
        <v>452</v>
      </c>
      <c r="C49" s="759"/>
      <c r="D49" s="759"/>
      <c r="E49" s="759"/>
      <c r="F49" s="759"/>
      <c r="G49" s="759"/>
      <c r="H49" s="759"/>
      <c r="I49" s="759"/>
      <c r="J49" s="759"/>
      <c r="K49" s="759"/>
      <c r="L49" s="759"/>
      <c r="M49" s="348"/>
      <c r="N49" s="348"/>
      <c r="O49" s="348"/>
      <c r="P49" s="348"/>
      <c r="Q49" s="348"/>
      <c r="R49" s="348"/>
      <c r="S49" s="348"/>
      <c r="T49" s="348"/>
      <c r="U49" s="348"/>
      <c r="V49" s="348"/>
      <c r="W49" s="348"/>
      <c r="X49" s="748" t="s">
        <v>453</v>
      </c>
      <c r="Y49" s="748"/>
      <c r="Z49" s="748"/>
      <c r="AA49" s="748"/>
      <c r="AB49" s="748"/>
      <c r="AC49" s="748"/>
      <c r="AD49" s="748"/>
      <c r="AE49" s="748"/>
      <c r="AF49" s="748"/>
      <c r="AG49" s="748"/>
      <c r="AH49" s="748"/>
      <c r="AI49" s="748"/>
      <c r="AJ49" s="748"/>
      <c r="AK49" s="748"/>
    </row>
    <row r="50" spans="1:37" ht="12" customHeight="1" x14ac:dyDescent="0.25">
      <c r="A50" s="348"/>
      <c r="B50" s="348" t="s">
        <v>401</v>
      </c>
      <c r="C50" s="754">
        <f>'TRUST VREALYS QUESTIONNAIRE'!H71</f>
        <v>0</v>
      </c>
      <c r="D50" s="753"/>
      <c r="E50" s="753"/>
      <c r="F50" s="753"/>
      <c r="G50" s="753"/>
      <c r="H50" s="753"/>
      <c r="I50" s="753"/>
      <c r="J50" s="753"/>
      <c r="K50" s="753"/>
      <c r="L50" s="753"/>
      <c r="M50" s="348"/>
      <c r="N50" s="348"/>
      <c r="O50" s="348"/>
      <c r="P50" s="348"/>
      <c r="Q50" s="348"/>
      <c r="R50" s="348"/>
      <c r="S50" s="348"/>
      <c r="T50" s="348"/>
      <c r="U50" s="348"/>
      <c r="V50" s="348"/>
      <c r="W50" s="348"/>
      <c r="X50" s="348" t="s">
        <v>402</v>
      </c>
      <c r="Y50" s="348"/>
      <c r="Z50" s="753"/>
      <c r="AA50" s="753"/>
      <c r="AB50" s="753"/>
      <c r="AC50" s="753"/>
      <c r="AD50" s="753"/>
      <c r="AE50" s="753"/>
      <c r="AF50" s="753"/>
      <c r="AG50" s="753"/>
      <c r="AH50" s="753"/>
      <c r="AI50" s="753"/>
      <c r="AJ50" s="753"/>
      <c r="AK50" s="753"/>
    </row>
    <row r="51" spans="1:37" ht="4.2" customHeight="1" x14ac:dyDescent="0.2">
      <c r="A51" s="348"/>
      <c r="B51" s="348"/>
      <c r="C51" s="748" t="s">
        <v>454</v>
      </c>
      <c r="D51" s="748"/>
      <c r="E51" s="748"/>
      <c r="F51" s="748"/>
      <c r="G51" s="748"/>
      <c r="H51" s="748"/>
      <c r="I51" s="748"/>
      <c r="J51" s="748"/>
      <c r="K51" s="748"/>
      <c r="L51" s="748"/>
      <c r="M51" s="348"/>
      <c r="N51" s="348"/>
      <c r="O51" s="348"/>
      <c r="P51" s="348"/>
      <c r="Q51" s="348"/>
      <c r="R51" s="348"/>
      <c r="S51" s="348"/>
      <c r="T51" s="348"/>
      <c r="U51" s="348"/>
      <c r="V51" s="348"/>
      <c r="W51" s="348"/>
      <c r="X51" s="348"/>
      <c r="Y51" s="348"/>
      <c r="Z51" s="748" t="s">
        <v>455</v>
      </c>
      <c r="AA51" s="748"/>
      <c r="AB51" s="748"/>
      <c r="AC51" s="748"/>
      <c r="AD51" s="748"/>
      <c r="AE51" s="748"/>
      <c r="AF51" s="748"/>
      <c r="AG51" s="748"/>
      <c r="AH51" s="748"/>
      <c r="AI51" s="748"/>
      <c r="AJ51" s="748"/>
      <c r="AK51" s="748"/>
    </row>
    <row r="52" spans="1:37" ht="12" customHeight="1" x14ac:dyDescent="0.25">
      <c r="A52" s="348"/>
      <c r="B52" s="348" t="s">
        <v>404</v>
      </c>
      <c r="C52" s="348"/>
      <c r="D52" s="749">
        <f>'TRUST VREALYS QUESTIONNAIRE'!K71</f>
        <v>0</v>
      </c>
      <c r="E52" s="750"/>
      <c r="F52" s="750"/>
      <c r="G52" s="750"/>
      <c r="H52" s="750"/>
      <c r="I52" s="750"/>
      <c r="J52" s="750"/>
      <c r="K52" s="750"/>
      <c r="L52" s="750"/>
      <c r="M52" s="750"/>
      <c r="N52" s="750"/>
      <c r="O52" s="750"/>
      <c r="P52" s="750"/>
      <c r="Q52" s="750"/>
      <c r="R52" s="750"/>
      <c r="S52" s="750"/>
      <c r="T52" s="750"/>
      <c r="U52" s="750"/>
      <c r="V52" s="750"/>
      <c r="W52" s="750"/>
      <c r="X52" s="750"/>
      <c r="Y52" s="750"/>
      <c r="Z52" s="750"/>
      <c r="AA52" s="750"/>
      <c r="AB52" s="750"/>
      <c r="AC52" s="750"/>
      <c r="AD52" s="750"/>
      <c r="AE52" s="750"/>
      <c r="AF52" s="750"/>
      <c r="AG52" s="750"/>
      <c r="AH52" s="750"/>
      <c r="AI52" s="750"/>
      <c r="AJ52" s="750"/>
      <c r="AK52" s="750"/>
    </row>
    <row r="53" spans="1:37" ht="4.2" customHeight="1" x14ac:dyDescent="0.2">
      <c r="A53" s="348"/>
      <c r="B53" s="348"/>
      <c r="C53" s="759" t="s">
        <v>456</v>
      </c>
      <c r="D53" s="759"/>
      <c r="E53" s="759"/>
      <c r="F53" s="759"/>
      <c r="G53" s="759"/>
      <c r="H53" s="759"/>
      <c r="I53" s="759"/>
      <c r="J53" s="759"/>
      <c r="K53" s="759"/>
      <c r="L53" s="759"/>
      <c r="M53" s="759"/>
      <c r="N53" s="759"/>
      <c r="O53" s="759"/>
      <c r="P53" s="759"/>
      <c r="Q53" s="759"/>
      <c r="R53" s="759"/>
      <c r="S53" s="759"/>
      <c r="T53" s="759"/>
      <c r="U53" s="759"/>
      <c r="V53" s="759"/>
      <c r="W53" s="759"/>
      <c r="X53" s="759"/>
      <c r="Y53" s="759"/>
      <c r="Z53" s="759"/>
      <c r="AA53" s="759"/>
      <c r="AB53" s="759"/>
      <c r="AC53" s="759"/>
      <c r="AD53" s="759"/>
      <c r="AE53" s="759"/>
      <c r="AF53" s="759"/>
      <c r="AG53" s="759"/>
      <c r="AH53" s="759"/>
      <c r="AI53" s="759"/>
      <c r="AJ53" s="759"/>
      <c r="AK53" s="759"/>
    </row>
    <row r="54" spans="1:37" ht="12" customHeight="1" x14ac:dyDescent="0.2">
      <c r="A54" s="348"/>
      <c r="B54" s="348"/>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348"/>
      <c r="AJ54" s="348"/>
      <c r="AK54" s="348"/>
    </row>
    <row r="55" spans="1:37" ht="15" customHeight="1" x14ac:dyDescent="0.2">
      <c r="A55" s="348"/>
      <c r="B55" s="348"/>
      <c r="C55" s="348"/>
      <c r="D55" s="751" t="s">
        <v>406</v>
      </c>
      <c r="E55" s="751"/>
      <c r="F55" s="751"/>
      <c r="G55" s="751"/>
      <c r="H55" s="751"/>
      <c r="I55" s="751"/>
      <c r="J55" s="751"/>
      <c r="K55" s="751"/>
      <c r="L55" s="751"/>
      <c r="M55" s="751"/>
      <c r="N55" s="751"/>
      <c r="O55" s="751"/>
      <c r="P55" s="751"/>
      <c r="Q55" s="751"/>
      <c r="R55" s="751"/>
      <c r="S55" s="751"/>
      <c r="T55" s="751"/>
      <c r="U55" s="751"/>
      <c r="V55" s="751"/>
      <c r="W55" s="751"/>
      <c r="X55" s="751"/>
      <c r="Y55" s="751"/>
      <c r="Z55" s="751"/>
      <c r="AA55" s="751"/>
      <c r="AB55" s="751"/>
      <c r="AC55" s="751"/>
      <c r="AD55" s="751"/>
      <c r="AE55" s="751"/>
      <c r="AF55" s="751"/>
      <c r="AG55" s="751"/>
      <c r="AH55" s="751"/>
      <c r="AI55" s="751"/>
      <c r="AJ55" s="348"/>
      <c r="AK55" s="348"/>
    </row>
    <row r="56" spans="1:37" ht="12" customHeight="1" x14ac:dyDescent="0.2">
      <c r="A56" s="348"/>
      <c r="B56" s="348" t="s">
        <v>407</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34" t="s">
        <v>194</v>
      </c>
      <c r="AI56" s="348"/>
      <c r="AJ56" s="348"/>
      <c r="AK56" s="369" t="s">
        <v>246</v>
      </c>
    </row>
    <row r="57" spans="1:37" ht="4.2" customHeight="1" x14ac:dyDescent="0.2">
      <c r="A57" s="348"/>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row>
    <row r="58" spans="1:37" ht="12" customHeight="1" x14ac:dyDescent="0.2">
      <c r="A58" s="348"/>
      <c r="B58" s="752" t="s">
        <v>408</v>
      </c>
      <c r="C58" s="661"/>
      <c r="D58" s="661"/>
      <c r="E58" s="661"/>
      <c r="F58" s="661"/>
      <c r="G58" s="661"/>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348"/>
      <c r="AF58" s="348"/>
      <c r="AG58" s="348"/>
      <c r="AH58" s="334" t="s">
        <v>194</v>
      </c>
      <c r="AI58" s="348"/>
      <c r="AJ58" s="348"/>
      <c r="AK58" s="369" t="s">
        <v>246</v>
      </c>
    </row>
    <row r="59" spans="1:37" ht="8.4" customHeight="1" x14ac:dyDescent="0.2">
      <c r="A59" s="348"/>
      <c r="B59" s="661"/>
      <c r="C59" s="661"/>
      <c r="D59" s="661"/>
      <c r="E59" s="661"/>
      <c r="F59" s="661"/>
      <c r="G59" s="661"/>
      <c r="H59" s="661"/>
      <c r="I59" s="661"/>
      <c r="J59" s="661"/>
      <c r="K59" s="661"/>
      <c r="L59" s="661"/>
      <c r="M59" s="661"/>
      <c r="N59" s="661"/>
      <c r="O59" s="661"/>
      <c r="P59" s="661"/>
      <c r="Q59" s="661"/>
      <c r="R59" s="661"/>
      <c r="S59" s="661"/>
      <c r="T59" s="661"/>
      <c r="U59" s="661"/>
      <c r="V59" s="661"/>
      <c r="W59" s="661"/>
      <c r="X59" s="661"/>
      <c r="Y59" s="661"/>
      <c r="Z59" s="661"/>
      <c r="AA59" s="661"/>
      <c r="AB59" s="661"/>
      <c r="AC59" s="661"/>
      <c r="AD59" s="661"/>
      <c r="AE59" s="348"/>
      <c r="AF59" s="348"/>
      <c r="AG59" s="348"/>
      <c r="AH59" s="348"/>
      <c r="AI59" s="348"/>
      <c r="AJ59" s="348"/>
      <c r="AK59" s="348"/>
    </row>
    <row r="60" spans="1:37" ht="12" customHeight="1" x14ac:dyDescent="0.2">
      <c r="A60" s="348"/>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row>
    <row r="61" spans="1:37" ht="15" customHeight="1" x14ac:dyDescent="0.2">
      <c r="A61" s="348"/>
      <c r="B61" s="348"/>
      <c r="C61" s="348"/>
      <c r="D61" s="751" t="s">
        <v>409</v>
      </c>
      <c r="E61" s="751"/>
      <c r="F61" s="751"/>
      <c r="G61" s="751"/>
      <c r="H61" s="751"/>
      <c r="I61" s="751"/>
      <c r="J61" s="751"/>
      <c r="K61" s="751"/>
      <c r="L61" s="751"/>
      <c r="M61" s="751"/>
      <c r="N61" s="751"/>
      <c r="O61" s="751"/>
      <c r="P61" s="751"/>
      <c r="Q61" s="751"/>
      <c r="R61" s="751"/>
      <c r="S61" s="751"/>
      <c r="T61" s="751"/>
      <c r="U61" s="751"/>
      <c r="V61" s="751"/>
      <c r="W61" s="751"/>
      <c r="X61" s="751"/>
      <c r="Y61" s="751"/>
      <c r="Z61" s="751"/>
      <c r="AA61" s="751"/>
      <c r="AB61" s="751"/>
      <c r="AC61" s="751"/>
      <c r="AD61" s="751"/>
      <c r="AE61" s="751"/>
      <c r="AF61" s="751"/>
      <c r="AG61" s="751"/>
      <c r="AH61" s="751"/>
      <c r="AI61" s="751"/>
      <c r="AJ61" s="348"/>
      <c r="AK61" s="348"/>
    </row>
    <row r="62" spans="1:37" ht="6" customHeight="1" x14ac:dyDescent="0.2">
      <c r="A62" s="348"/>
      <c r="B62" s="764" t="s">
        <v>439</v>
      </c>
      <c r="C62" s="765"/>
      <c r="D62" s="765"/>
      <c r="E62" s="765"/>
      <c r="F62" s="765"/>
      <c r="G62" s="765"/>
      <c r="H62" s="765"/>
      <c r="I62" s="765"/>
      <c r="J62" s="765"/>
      <c r="K62" s="765"/>
      <c r="L62" s="765"/>
      <c r="M62" s="765"/>
      <c r="N62" s="765"/>
      <c r="O62" s="765"/>
      <c r="P62" s="765"/>
      <c r="Q62" s="765"/>
      <c r="R62" s="765"/>
      <c r="S62" s="765"/>
      <c r="T62" s="765"/>
      <c r="U62" s="765"/>
      <c r="V62" s="765"/>
      <c r="W62" s="765"/>
      <c r="X62" s="765"/>
      <c r="Y62" s="765"/>
      <c r="Z62" s="765"/>
      <c r="AA62" s="765"/>
      <c r="AB62" s="765"/>
      <c r="AC62" s="765"/>
      <c r="AD62" s="765"/>
      <c r="AE62" s="765"/>
      <c r="AF62" s="765"/>
      <c r="AG62" s="765"/>
      <c r="AH62" s="765"/>
      <c r="AI62" s="765"/>
      <c r="AJ62" s="765"/>
      <c r="AK62" s="765"/>
    </row>
    <row r="63" spans="1:37" ht="15" customHeight="1" x14ac:dyDescent="0.2">
      <c r="A63" s="348"/>
      <c r="B63" s="764"/>
      <c r="C63" s="765"/>
      <c r="D63" s="765"/>
      <c r="E63" s="765"/>
      <c r="F63" s="765"/>
      <c r="G63" s="765"/>
      <c r="H63" s="765"/>
      <c r="I63" s="765"/>
      <c r="J63" s="765"/>
      <c r="K63" s="765"/>
      <c r="L63" s="765"/>
      <c r="M63" s="765"/>
      <c r="N63" s="765"/>
      <c r="O63" s="765"/>
      <c r="P63" s="765"/>
      <c r="Q63" s="765"/>
      <c r="R63" s="765"/>
      <c r="S63" s="765"/>
      <c r="T63" s="765"/>
      <c r="U63" s="765"/>
      <c r="V63" s="765"/>
      <c r="W63" s="765"/>
      <c r="X63" s="765"/>
      <c r="Y63" s="765"/>
      <c r="Z63" s="765"/>
      <c r="AA63" s="765"/>
      <c r="AB63" s="765"/>
      <c r="AC63" s="765"/>
      <c r="AD63" s="765"/>
      <c r="AE63" s="765"/>
      <c r="AF63" s="765"/>
      <c r="AG63" s="765"/>
      <c r="AH63" s="765"/>
      <c r="AI63" s="765"/>
      <c r="AJ63" s="765"/>
      <c r="AK63" s="765"/>
    </row>
    <row r="64" spans="1:37" ht="15" customHeight="1" x14ac:dyDescent="0.2">
      <c r="A64" s="348"/>
      <c r="B64" s="765"/>
      <c r="C64" s="765"/>
      <c r="D64" s="765"/>
      <c r="E64" s="765"/>
      <c r="F64" s="765"/>
      <c r="G64" s="765"/>
      <c r="H64" s="765"/>
      <c r="I64" s="765"/>
      <c r="J64" s="765"/>
      <c r="K64" s="765"/>
      <c r="L64" s="765"/>
      <c r="M64" s="765"/>
      <c r="N64" s="765"/>
      <c r="O64" s="765"/>
      <c r="P64" s="765"/>
      <c r="Q64" s="765"/>
      <c r="R64" s="765"/>
      <c r="S64" s="765"/>
      <c r="T64" s="765"/>
      <c r="U64" s="765"/>
      <c r="V64" s="765"/>
      <c r="W64" s="765"/>
      <c r="X64" s="765"/>
      <c r="Y64" s="765"/>
      <c r="Z64" s="765"/>
      <c r="AA64" s="765"/>
      <c r="AB64" s="765"/>
      <c r="AC64" s="765"/>
      <c r="AD64" s="765"/>
      <c r="AE64" s="765"/>
      <c r="AF64" s="765"/>
      <c r="AG64" s="765"/>
      <c r="AH64" s="765"/>
      <c r="AI64" s="765"/>
      <c r="AJ64" s="765"/>
      <c r="AK64" s="765"/>
    </row>
    <row r="65" spans="1:37" ht="4.2" customHeight="1" x14ac:dyDescent="0.2">
      <c r="A65" s="348"/>
      <c r="B65" s="348"/>
      <c r="C65" s="348"/>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row>
    <row r="66" spans="1:37" ht="12" customHeight="1" x14ac:dyDescent="0.2">
      <c r="A66" s="348"/>
      <c r="B66" s="335" t="s">
        <v>411</v>
      </c>
      <c r="C66" s="348" t="s">
        <v>440</v>
      </c>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34" t="s">
        <v>194</v>
      </c>
      <c r="AI66" s="348"/>
      <c r="AJ66" s="348"/>
      <c r="AK66" s="369" t="s">
        <v>246</v>
      </c>
    </row>
    <row r="67" spans="1:37" ht="4.2" customHeight="1" x14ac:dyDescent="0.2">
      <c r="A67" s="348"/>
      <c r="B67" s="335"/>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34"/>
      <c r="AI67" s="348"/>
      <c r="AJ67" s="348"/>
      <c r="AK67" s="336"/>
    </row>
    <row r="68" spans="1:37" ht="12" customHeight="1" x14ac:dyDescent="0.2">
      <c r="A68" s="348"/>
      <c r="B68" s="335" t="s">
        <v>411</v>
      </c>
      <c r="C68" s="348" t="s">
        <v>441</v>
      </c>
      <c r="D68" s="348"/>
      <c r="E68" s="348"/>
      <c r="F68" s="348"/>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34" t="s">
        <v>194</v>
      </c>
      <c r="AI68" s="348"/>
      <c r="AJ68" s="348"/>
      <c r="AK68" s="369" t="s">
        <v>246</v>
      </c>
    </row>
    <row r="69" spans="1:37" ht="4.2" customHeight="1" x14ac:dyDescent="0.2">
      <c r="A69" s="348"/>
      <c r="B69" s="335"/>
      <c r="C69" s="348"/>
      <c r="D69" s="348"/>
      <c r="E69" s="348"/>
      <c r="F69" s="348"/>
      <c r="G69" s="348"/>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c r="AH69" s="334"/>
      <c r="AI69" s="348"/>
      <c r="AJ69" s="348"/>
      <c r="AK69" s="348"/>
    </row>
    <row r="70" spans="1:37" ht="12" customHeight="1" x14ac:dyDescent="0.2">
      <c r="A70" s="348"/>
      <c r="B70" s="335" t="s">
        <v>411</v>
      </c>
      <c r="C70" s="348" t="s">
        <v>442</v>
      </c>
      <c r="D70" s="348"/>
      <c r="E70" s="348"/>
      <c r="F70" s="348"/>
      <c r="G70" s="348"/>
      <c r="H70" s="348"/>
      <c r="I70" s="348"/>
      <c r="J70" s="348"/>
      <c r="K70" s="348"/>
      <c r="L70" s="348"/>
      <c r="M70" s="348"/>
      <c r="N70" s="348"/>
      <c r="O70" s="348"/>
      <c r="P70" s="348"/>
      <c r="Q70" s="348"/>
      <c r="R70" s="348"/>
      <c r="S70" s="348"/>
      <c r="T70" s="348"/>
      <c r="U70" s="348"/>
      <c r="V70" s="348"/>
      <c r="W70" s="348"/>
      <c r="X70" s="348"/>
      <c r="Y70" s="348"/>
      <c r="Z70" s="348"/>
      <c r="AA70" s="348"/>
      <c r="AB70" s="348"/>
      <c r="AC70" s="348"/>
      <c r="AD70" s="348"/>
      <c r="AE70" s="348"/>
      <c r="AF70" s="348"/>
      <c r="AG70" s="348"/>
      <c r="AH70" s="334" t="s">
        <v>194</v>
      </c>
      <c r="AI70" s="348"/>
      <c r="AJ70" s="348"/>
      <c r="AK70" s="369" t="s">
        <v>246</v>
      </c>
    </row>
    <row r="71" spans="1:37" ht="4.2" customHeight="1" x14ac:dyDescent="0.2">
      <c r="A71" s="348"/>
      <c r="B71" s="335"/>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34"/>
      <c r="AI71" s="348"/>
      <c r="AJ71" s="348"/>
      <c r="AK71" s="348"/>
    </row>
    <row r="72" spans="1:37" ht="12" customHeight="1" x14ac:dyDescent="0.2">
      <c r="A72" s="348"/>
      <c r="B72" s="335" t="s">
        <v>411</v>
      </c>
      <c r="C72" s="348" t="s">
        <v>443</v>
      </c>
      <c r="D72" s="348"/>
      <c r="E72" s="348"/>
      <c r="F72" s="348"/>
      <c r="G72" s="348"/>
      <c r="H72" s="348"/>
      <c r="I72" s="348"/>
      <c r="J72" s="348"/>
      <c r="K72" s="348"/>
      <c r="L72" s="348"/>
      <c r="M72" s="348"/>
      <c r="N72" s="348"/>
      <c r="O72" s="348"/>
      <c r="P72" s="348"/>
      <c r="Q72" s="348"/>
      <c r="R72" s="348"/>
      <c r="S72" s="348"/>
      <c r="T72" s="348"/>
      <c r="U72" s="348"/>
      <c r="V72" s="348"/>
      <c r="W72" s="348"/>
      <c r="X72" s="348"/>
      <c r="Y72" s="348"/>
      <c r="Z72" s="348"/>
      <c r="AA72" s="348"/>
      <c r="AB72" s="348"/>
      <c r="AC72" s="348"/>
      <c r="AD72" s="348"/>
      <c r="AE72" s="348"/>
      <c r="AF72" s="348"/>
      <c r="AG72" s="348"/>
      <c r="AH72" s="334" t="s">
        <v>194</v>
      </c>
      <c r="AI72" s="348"/>
      <c r="AJ72" s="348"/>
      <c r="AK72" s="369" t="s">
        <v>246</v>
      </c>
    </row>
    <row r="73" spans="1:37" ht="4.2" customHeight="1" x14ac:dyDescent="0.2">
      <c r="A73" s="348"/>
      <c r="B73" s="335"/>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34"/>
      <c r="AI73" s="348"/>
      <c r="AJ73" s="348"/>
      <c r="AK73" s="348"/>
    </row>
    <row r="74" spans="1:37" ht="15" customHeight="1" x14ac:dyDescent="0.2">
      <c r="A74" s="348"/>
      <c r="B74" s="348" t="s">
        <v>417</v>
      </c>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c r="AJ74" s="348"/>
      <c r="AK74" s="348"/>
    </row>
    <row r="75" spans="1:37" ht="4.2" customHeight="1" x14ac:dyDescent="0.2">
      <c r="A75" s="348"/>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row>
    <row r="76" spans="1:37" ht="15" customHeight="1" x14ac:dyDescent="0.2">
      <c r="A76" s="348"/>
      <c r="B76" s="748"/>
      <c r="C76" s="748"/>
      <c r="D76" s="748"/>
      <c r="E76" s="748"/>
      <c r="F76" s="748"/>
      <c r="G76" s="748"/>
      <c r="H76" s="748"/>
      <c r="I76" s="748"/>
      <c r="J76" s="748"/>
      <c r="K76" s="748"/>
      <c r="L76" s="748"/>
      <c r="M76" s="748"/>
      <c r="N76" s="748"/>
      <c r="O76" s="748"/>
      <c r="P76" s="748"/>
      <c r="Q76" s="748"/>
      <c r="R76" s="748"/>
      <c r="S76" s="748"/>
      <c r="T76" s="748"/>
      <c r="U76" s="748"/>
      <c r="V76" s="748"/>
      <c r="W76" s="748"/>
      <c r="X76" s="748"/>
      <c r="Y76" s="748"/>
      <c r="Z76" s="748"/>
      <c r="AA76" s="748"/>
      <c r="AB76" s="748"/>
      <c r="AC76" s="748"/>
      <c r="AD76" s="748"/>
      <c r="AE76" s="748"/>
      <c r="AF76" s="748"/>
      <c r="AG76" s="748"/>
      <c r="AH76" s="748"/>
      <c r="AI76" s="748"/>
      <c r="AJ76" s="748"/>
      <c r="AK76" s="748"/>
    </row>
    <row r="77" spans="1:37" ht="4.2" customHeight="1" x14ac:dyDescent="0.2">
      <c r="A77" s="348"/>
      <c r="B77" s="748" t="s">
        <v>432</v>
      </c>
      <c r="C77" s="748"/>
      <c r="D77" s="748"/>
      <c r="E77" s="748"/>
      <c r="F77" s="748"/>
      <c r="G77" s="748"/>
      <c r="H77" s="748"/>
      <c r="I77" s="748"/>
      <c r="J77" s="748"/>
      <c r="K77" s="748"/>
      <c r="L77" s="748"/>
      <c r="M77" s="748"/>
      <c r="N77" s="748"/>
      <c r="O77" s="748"/>
      <c r="P77" s="748"/>
      <c r="Q77" s="748"/>
      <c r="R77" s="748"/>
      <c r="S77" s="748"/>
      <c r="T77" s="748"/>
      <c r="U77" s="748"/>
      <c r="V77" s="748"/>
      <c r="W77" s="748"/>
      <c r="X77" s="748"/>
      <c r="Y77" s="748"/>
      <c r="Z77" s="748"/>
      <c r="AA77" s="748"/>
      <c r="AB77" s="748"/>
      <c r="AC77" s="748"/>
      <c r="AD77" s="748"/>
      <c r="AE77" s="748"/>
      <c r="AF77" s="748"/>
      <c r="AG77" s="748"/>
      <c r="AH77" s="748"/>
      <c r="AI77" s="748"/>
      <c r="AJ77" s="748"/>
      <c r="AK77" s="748"/>
    </row>
    <row r="78" spans="1:37" ht="15" customHeight="1" x14ac:dyDescent="0.2">
      <c r="A78" s="348"/>
      <c r="B78" s="748" t="s">
        <v>432</v>
      </c>
      <c r="C78" s="748"/>
      <c r="D78" s="748"/>
      <c r="E78" s="748"/>
      <c r="F78" s="748"/>
      <c r="G78" s="748"/>
      <c r="H78" s="748"/>
      <c r="I78" s="748"/>
      <c r="J78" s="748"/>
      <c r="K78" s="748"/>
      <c r="L78" s="748"/>
      <c r="M78" s="748"/>
      <c r="N78" s="748"/>
      <c r="O78" s="748"/>
      <c r="P78" s="748"/>
      <c r="Q78" s="748"/>
      <c r="R78" s="748"/>
      <c r="S78" s="748"/>
      <c r="T78" s="748"/>
      <c r="U78" s="748"/>
      <c r="V78" s="748"/>
      <c r="W78" s="748"/>
      <c r="X78" s="748"/>
      <c r="Y78" s="748"/>
      <c r="Z78" s="748"/>
      <c r="AA78" s="748"/>
      <c r="AB78" s="748"/>
      <c r="AC78" s="748"/>
      <c r="AD78" s="748"/>
      <c r="AE78" s="748"/>
      <c r="AF78" s="748"/>
      <c r="AG78" s="748"/>
      <c r="AH78" s="748"/>
      <c r="AI78" s="748"/>
      <c r="AJ78" s="748"/>
      <c r="AK78" s="748"/>
    </row>
    <row r="79" spans="1:37" ht="4.2" customHeight="1" x14ac:dyDescent="0.2">
      <c r="A79" s="348"/>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J79" s="348"/>
      <c r="AK79" s="348"/>
    </row>
    <row r="80" spans="1:37" ht="4.2" customHeight="1" x14ac:dyDescent="0.2">
      <c r="A80" s="348"/>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c r="AJ80" s="348"/>
      <c r="AK80" s="348"/>
    </row>
    <row r="81" spans="1:37" ht="15" customHeight="1" x14ac:dyDescent="0.2">
      <c r="A81" s="348"/>
      <c r="B81" s="348" t="s">
        <v>419</v>
      </c>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t="s">
        <v>420</v>
      </c>
      <c r="AA81" s="348"/>
      <c r="AB81" s="348"/>
      <c r="AC81" s="348"/>
      <c r="AD81" s="348"/>
      <c r="AE81" s="348"/>
      <c r="AF81" s="348"/>
      <c r="AG81" s="348"/>
      <c r="AH81" s="348"/>
      <c r="AI81" s="348"/>
      <c r="AJ81" s="348"/>
      <c r="AK81" s="348"/>
    </row>
    <row r="82" spans="1:37" ht="15" customHeight="1" x14ac:dyDescent="0.2">
      <c r="A82" s="348"/>
      <c r="B82" s="348" t="s">
        <v>421</v>
      </c>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t="s">
        <v>445</v>
      </c>
      <c r="AA82" s="348"/>
      <c r="AB82" s="348"/>
      <c r="AC82" s="348"/>
      <c r="AD82" s="348"/>
      <c r="AE82" s="348"/>
      <c r="AF82" s="348"/>
      <c r="AG82" s="348"/>
      <c r="AH82" s="348"/>
      <c r="AI82" s="348"/>
      <c r="AJ82" s="348"/>
      <c r="AK82" s="348"/>
    </row>
    <row r="83" spans="1:37" ht="15" customHeight="1" x14ac:dyDescent="0.2">
      <c r="A83" s="348"/>
      <c r="B83" s="348" t="s">
        <v>446</v>
      </c>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c r="AJ83" s="348"/>
      <c r="AK83" s="348"/>
    </row>
    <row r="84" spans="1:37" ht="15" customHeight="1" x14ac:dyDescent="0.2">
      <c r="A84" s="348"/>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c r="AJ84" s="348"/>
      <c r="AK84" s="348"/>
    </row>
    <row r="85" spans="1:37" ht="15" customHeight="1" x14ac:dyDescent="0.2">
      <c r="A85" s="348"/>
      <c r="B85" s="337" t="s">
        <v>423</v>
      </c>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c r="AJ85" s="348"/>
      <c r="AK85" s="348"/>
    </row>
    <row r="86" spans="1:37" ht="15" customHeight="1" x14ac:dyDescent="0.2">
      <c r="B86" s="337"/>
    </row>
    <row r="87" spans="1:37" ht="15" customHeight="1" x14ac:dyDescent="0.2"/>
    <row r="88" spans="1:37" ht="15" customHeight="1" x14ac:dyDescent="0.2"/>
    <row r="89" spans="1:37" ht="15" customHeight="1" x14ac:dyDescent="0.2"/>
  </sheetData>
  <mergeCells count="44">
    <mergeCell ref="B78:AK78"/>
    <mergeCell ref="D55:AI55"/>
    <mergeCell ref="B58:AD59"/>
    <mergeCell ref="D61:AI61"/>
    <mergeCell ref="B62:AK64"/>
    <mergeCell ref="B76:AK76"/>
    <mergeCell ref="B77:AK77"/>
    <mergeCell ref="C53:AK53"/>
    <mergeCell ref="B47:L47"/>
    <mergeCell ref="X47:AK47"/>
    <mergeCell ref="B48:L48"/>
    <mergeCell ref="X48:AK48"/>
    <mergeCell ref="B49:L49"/>
    <mergeCell ref="X49:AK49"/>
    <mergeCell ref="C50:L50"/>
    <mergeCell ref="Z50:AK50"/>
    <mergeCell ref="C51:L51"/>
    <mergeCell ref="Z51:AK51"/>
    <mergeCell ref="D52:AK52"/>
    <mergeCell ref="B44:L44"/>
    <mergeCell ref="X44:AK44"/>
    <mergeCell ref="B45:L45"/>
    <mergeCell ref="X45:AK45"/>
    <mergeCell ref="B46:L46"/>
    <mergeCell ref="X46:AK46"/>
    <mergeCell ref="B43:L43"/>
    <mergeCell ref="X43:AK43"/>
    <mergeCell ref="I21:AK21"/>
    <mergeCell ref="E23:AK23"/>
    <mergeCell ref="E24:AK24"/>
    <mergeCell ref="B27:AK29"/>
    <mergeCell ref="B30:AK30"/>
    <mergeCell ref="B32:AK32"/>
    <mergeCell ref="B34:AK35"/>
    <mergeCell ref="B36:AK36"/>
    <mergeCell ref="B37:AK37"/>
    <mergeCell ref="B42:L42"/>
    <mergeCell ref="X42:AK42"/>
    <mergeCell ref="J20:AK20"/>
    <mergeCell ref="J12:AK12"/>
    <mergeCell ref="I13:AK13"/>
    <mergeCell ref="AM15:AO15"/>
    <mergeCell ref="N17:AK17"/>
    <mergeCell ref="N18:AK18"/>
  </mergeCells>
  <conditionalFormatting sqref="AK56">
    <cfRule type="expression" dxfId="34" priority="6">
      <formula>$A$5="YES"</formula>
    </cfRule>
  </conditionalFormatting>
  <conditionalFormatting sqref="AK58">
    <cfRule type="expression" dxfId="33" priority="5">
      <formula>$A$5="YES"</formula>
    </cfRule>
  </conditionalFormatting>
  <conditionalFormatting sqref="AK66">
    <cfRule type="expression" dxfId="32" priority="4">
      <formula>$A$5="YES"</formula>
    </cfRule>
  </conditionalFormatting>
  <conditionalFormatting sqref="AK68">
    <cfRule type="expression" dxfId="31" priority="3">
      <formula>$A$5="YES"</formula>
    </cfRule>
  </conditionalFormatting>
  <conditionalFormatting sqref="AK70">
    <cfRule type="expression" dxfId="30" priority="2">
      <formula>$A$5="YES"</formula>
    </cfRule>
  </conditionalFormatting>
  <conditionalFormatting sqref="AK72">
    <cfRule type="expression" dxfId="29" priority="1">
      <formula>$A$5="YES"</formula>
    </cfRule>
  </conditionalFormatting>
  <printOptions horizont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O89"/>
  <sheetViews>
    <sheetView showGridLines="0" view="pageBreakPreview" topLeftCell="B2" zoomScaleSheetLayoutView="100" workbookViewId="0">
      <selection activeCell="AQ27" sqref="AQ27"/>
    </sheetView>
  </sheetViews>
  <sheetFormatPr defaultColWidth="8.88671875" defaultRowHeight="10.199999999999999" x14ac:dyDescent="0.2"/>
  <cols>
    <col min="1" max="1" width="8.88671875" style="333"/>
    <col min="2" max="2" width="3.6640625" style="333" customWidth="1"/>
    <col min="3" max="6" width="4.33203125" style="333" customWidth="1"/>
    <col min="7" max="7" width="0.5546875" style="333" customWidth="1"/>
    <col min="8" max="8" width="4.33203125" style="333" customWidth="1"/>
    <col min="9" max="9" width="0.5546875" style="333" customWidth="1"/>
    <col min="10" max="10" width="4.33203125" style="333" customWidth="1"/>
    <col min="11" max="11" width="0.5546875" style="333" customWidth="1"/>
    <col min="12" max="12" width="4.33203125" style="333" customWidth="1"/>
    <col min="13" max="13" width="0.5546875" style="333" customWidth="1"/>
    <col min="14" max="14" width="4.33203125" style="333" customWidth="1"/>
    <col min="15" max="15" width="0.5546875" style="333" customWidth="1"/>
    <col min="16" max="16" width="4.33203125" style="333" customWidth="1"/>
    <col min="17" max="17" width="0.5546875" style="333" customWidth="1"/>
    <col min="18" max="18" width="4.33203125" style="333" customWidth="1"/>
    <col min="19" max="19" width="0.5546875" style="333" customWidth="1"/>
    <col min="20" max="20" width="4.33203125" style="333" customWidth="1"/>
    <col min="21" max="21" width="0.5546875" style="333" customWidth="1"/>
    <col min="22" max="22" width="4.33203125" style="333" customWidth="1"/>
    <col min="23" max="23" width="0.5546875" style="333" customWidth="1"/>
    <col min="24" max="24" width="4.33203125" style="333" customWidth="1"/>
    <col min="25" max="25" width="0.5546875" style="333" customWidth="1"/>
    <col min="26" max="26" width="4.33203125" style="333" customWidth="1"/>
    <col min="27" max="27" width="0.5546875" style="333" customWidth="1"/>
    <col min="28" max="28" width="4.33203125" style="333" customWidth="1"/>
    <col min="29" max="29" width="0.5546875" style="333" customWidth="1"/>
    <col min="30" max="30" width="4.33203125" style="333" customWidth="1"/>
    <col min="31" max="31" width="0.5546875" style="333" customWidth="1"/>
    <col min="32" max="32" width="4.33203125" style="333" customWidth="1"/>
    <col min="33" max="33" width="0.5546875" style="333" customWidth="1"/>
    <col min="34" max="34" width="4.33203125" style="333" customWidth="1"/>
    <col min="35" max="35" width="0.5546875" style="333" customWidth="1"/>
    <col min="36" max="36" width="4.33203125" style="333" customWidth="1"/>
    <col min="37" max="37" width="3.6640625" style="333" customWidth="1"/>
    <col min="38" max="41" width="8.88671875" style="333" customWidth="1"/>
    <col min="42" max="42" width="2.6640625" style="333" customWidth="1"/>
    <col min="43" max="43" width="3.6640625" style="333" customWidth="1"/>
    <col min="44" max="68" width="2.6640625" style="333" customWidth="1"/>
    <col min="69" max="86" width="8.88671875" style="333" customWidth="1"/>
    <col min="87" max="16384" width="8.88671875" style="333"/>
  </cols>
  <sheetData>
    <row r="1" spans="1:67" hidden="1" x14ac:dyDescent="0.2">
      <c r="B1" s="333">
        <v>1</v>
      </c>
      <c r="C1" s="333">
        <v>2</v>
      </c>
      <c r="D1" s="333">
        <v>3</v>
      </c>
      <c r="E1" s="333">
        <v>4</v>
      </c>
      <c r="F1" s="333">
        <v>5</v>
      </c>
      <c r="G1" s="333">
        <v>6</v>
      </c>
      <c r="T1" s="333">
        <v>7</v>
      </c>
      <c r="U1" s="333">
        <v>8</v>
      </c>
      <c r="V1" s="333">
        <v>9</v>
      </c>
      <c r="W1" s="333">
        <v>10</v>
      </c>
      <c r="X1" s="333">
        <v>11</v>
      </c>
      <c r="Y1" s="333">
        <v>12</v>
      </c>
      <c r="Z1" s="333">
        <v>13</v>
      </c>
      <c r="AA1" s="333">
        <v>14</v>
      </c>
      <c r="AB1" s="333">
        <v>15</v>
      </c>
      <c r="AC1" s="333">
        <v>16</v>
      </c>
      <c r="AD1" s="333">
        <v>17</v>
      </c>
      <c r="AE1" s="333">
        <v>18</v>
      </c>
      <c r="AF1" s="333">
        <v>19</v>
      </c>
      <c r="AG1" s="333">
        <v>20</v>
      </c>
      <c r="AH1" s="333">
        <v>21</v>
      </c>
      <c r="AI1" s="333">
        <v>22</v>
      </c>
      <c r="AJ1" s="333">
        <v>23</v>
      </c>
      <c r="AK1" s="333">
        <v>24</v>
      </c>
    </row>
    <row r="3" spans="1:67" ht="15" customHeight="1" x14ac:dyDescent="0.2">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N3" s="435"/>
      <c r="AO3" s="435"/>
    </row>
    <row r="4" spans="1:67" ht="15" customHeight="1" thickBot="1" x14ac:dyDescent="0.25">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row>
    <row r="5" spans="1:67" ht="15" customHeight="1" thickBot="1" x14ac:dyDescent="0.25">
      <c r="A5" s="330" t="str">
        <f>'J417(3)'!A5</f>
        <v>NO</v>
      </c>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row>
    <row r="6" spans="1:67" ht="15" customHeight="1" x14ac:dyDescent="0.2">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row>
    <row r="7" spans="1:67" ht="15" customHeight="1" x14ac:dyDescent="0.2">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row>
    <row r="8" spans="1:67" ht="15" customHeight="1" thickBot="1" x14ac:dyDescent="0.25">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row>
    <row r="9" spans="1:67" ht="15" customHeight="1" thickBot="1" x14ac:dyDescent="0.25">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M9" s="327" t="s">
        <v>457</v>
      </c>
      <c r="AN9" s="327"/>
      <c r="AO9" s="327"/>
      <c r="AQ9" s="328" t="str">
        <f>IF('TRUST VREALYS QUESTIONNAIRE'!AB70="yes","NO",IF('TRUST VREALYS QUESTIONNAIRE'!AB70="JA","no","yes"))</f>
        <v>NO</v>
      </c>
    </row>
    <row r="10" spans="1:67" ht="4.2" customHeight="1" x14ac:dyDescent="0.2">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row>
    <row r="11" spans="1:67" ht="4.2" customHeight="1" x14ac:dyDescent="0.2">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row>
    <row r="12" spans="1:67" ht="12" customHeight="1" x14ac:dyDescent="0.25">
      <c r="B12" s="348" t="s">
        <v>384</v>
      </c>
      <c r="C12" s="348"/>
      <c r="D12" s="348"/>
      <c r="E12" s="348"/>
      <c r="F12" s="348"/>
      <c r="G12" s="348"/>
      <c r="H12" s="348"/>
      <c r="I12" s="348"/>
      <c r="J12" s="760" t="str">
        <f>UPPER(IF(AQ9="YES",'TRUST VREALYS QUESTIONNAIRE'!T85&amp;" "&amp;'TRUST VREALYS QUESTIONNAIRE'!T86,'TRUST VREALYS QUESTIONNAIRE'!H81&amp;" "&amp;'TRUST VREALYS QUESTIONNAIRE'!M81))</f>
        <v xml:space="preserve"> </v>
      </c>
      <c r="K12" s="760"/>
      <c r="L12" s="760"/>
      <c r="M12" s="760"/>
      <c r="N12" s="760"/>
      <c r="O12" s="760"/>
      <c r="P12" s="760"/>
      <c r="Q12" s="760"/>
      <c r="R12" s="760"/>
      <c r="S12" s="760"/>
      <c r="T12" s="760"/>
      <c r="U12" s="760"/>
      <c r="V12" s="760"/>
      <c r="W12" s="760"/>
      <c r="X12" s="760"/>
      <c r="Y12" s="760"/>
      <c r="Z12" s="760"/>
      <c r="AA12" s="760"/>
      <c r="AB12" s="760"/>
      <c r="AC12" s="760"/>
      <c r="AD12" s="760"/>
      <c r="AE12" s="760"/>
      <c r="AF12" s="760"/>
      <c r="AG12" s="760"/>
      <c r="AH12" s="760"/>
      <c r="AI12" s="760"/>
      <c r="AJ12" s="760"/>
      <c r="AK12" s="760"/>
      <c r="AQ12" s="333">
        <v>1</v>
      </c>
      <c r="AS12" s="333">
        <f>1+AQ12</f>
        <v>2</v>
      </c>
      <c r="AU12" s="333">
        <f>1+AS12</f>
        <v>3</v>
      </c>
      <c r="AW12" s="333">
        <f>1+AU12</f>
        <v>4</v>
      </c>
      <c r="AY12" s="333">
        <f>1+AW12</f>
        <v>5</v>
      </c>
      <c r="BA12" s="333">
        <f>1+AY12</f>
        <v>6</v>
      </c>
      <c r="BC12" s="333">
        <f>1+BA12</f>
        <v>7</v>
      </c>
      <c r="BE12" s="333">
        <f>1+BC12</f>
        <v>8</v>
      </c>
      <c r="BG12" s="333">
        <f>1+BE12</f>
        <v>9</v>
      </c>
      <c r="BI12" s="333">
        <f>1+BG12</f>
        <v>10</v>
      </c>
      <c r="BK12" s="333">
        <f>1+BI12</f>
        <v>11</v>
      </c>
      <c r="BM12" s="333">
        <f>1+BK12</f>
        <v>12</v>
      </c>
      <c r="BO12" s="333">
        <f>1+BM12</f>
        <v>13</v>
      </c>
    </row>
    <row r="13" spans="1:67" ht="4.2" customHeight="1" x14ac:dyDescent="0.2">
      <c r="B13" s="348"/>
      <c r="C13" s="348"/>
      <c r="D13" s="348"/>
      <c r="E13" s="348"/>
      <c r="F13" s="348"/>
      <c r="G13" s="348"/>
      <c r="H13" s="348"/>
      <c r="I13" s="759" t="s">
        <v>448</v>
      </c>
      <c r="J13" s="759"/>
      <c r="K13" s="759"/>
      <c r="L13" s="759"/>
      <c r="M13" s="759"/>
      <c r="N13" s="759"/>
      <c r="O13" s="759"/>
      <c r="P13" s="759"/>
      <c r="Q13" s="759"/>
      <c r="R13" s="759"/>
      <c r="S13" s="759"/>
      <c r="T13" s="759"/>
      <c r="U13" s="759"/>
      <c r="V13" s="759"/>
      <c r="W13" s="759"/>
      <c r="X13" s="759"/>
      <c r="Y13" s="759"/>
      <c r="Z13" s="759"/>
      <c r="AA13" s="759"/>
      <c r="AB13" s="759"/>
      <c r="AC13" s="759"/>
      <c r="AD13" s="759"/>
      <c r="AE13" s="759"/>
      <c r="AF13" s="759"/>
      <c r="AG13" s="759"/>
      <c r="AH13" s="759"/>
      <c r="AI13" s="759"/>
      <c r="AJ13" s="759"/>
      <c r="AK13" s="759"/>
    </row>
    <row r="14" spans="1:67" ht="7.2" customHeight="1" x14ac:dyDescent="0.2">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row>
    <row r="15" spans="1:67" ht="12" customHeight="1" x14ac:dyDescent="0.25">
      <c r="B15" s="348" t="s">
        <v>386</v>
      </c>
      <c r="C15" s="348"/>
      <c r="D15" s="348"/>
      <c r="E15" s="348"/>
      <c r="F15" s="332" t="str">
        <f>AQ15</f>
        <v/>
      </c>
      <c r="G15" s="348"/>
      <c r="H15" s="332" t="str">
        <f>AS15</f>
        <v/>
      </c>
      <c r="I15" s="348"/>
      <c r="J15" s="332" t="str">
        <f>AU15</f>
        <v/>
      </c>
      <c r="K15" s="348"/>
      <c r="L15" s="332" t="str">
        <f>AW15</f>
        <v/>
      </c>
      <c r="M15" s="348"/>
      <c r="N15" s="332" t="str">
        <f>AY15</f>
        <v/>
      </c>
      <c r="O15" s="348"/>
      <c r="P15" s="332" t="str">
        <f>BA15</f>
        <v/>
      </c>
      <c r="Q15" s="348"/>
      <c r="R15" s="332" t="str">
        <f>BC15</f>
        <v/>
      </c>
      <c r="S15" s="348"/>
      <c r="T15" s="332" t="str">
        <f>BE15</f>
        <v/>
      </c>
      <c r="U15" s="348"/>
      <c r="V15" s="332" t="str">
        <f>BG15</f>
        <v/>
      </c>
      <c r="W15" s="348"/>
      <c r="X15" s="332" t="str">
        <f>BI15</f>
        <v/>
      </c>
      <c r="Y15" s="348"/>
      <c r="Z15" s="332" t="str">
        <f>BK15</f>
        <v/>
      </c>
      <c r="AA15" s="348"/>
      <c r="AB15" s="332" t="str">
        <f>BM15</f>
        <v/>
      </c>
      <c r="AC15" s="348"/>
      <c r="AD15" s="332" t="str">
        <f>BO15</f>
        <v/>
      </c>
      <c r="AE15" s="348"/>
      <c r="AF15" s="348"/>
      <c r="AG15" s="348"/>
      <c r="AH15" s="348"/>
      <c r="AI15" s="348"/>
      <c r="AJ15" s="348"/>
      <c r="AK15" s="348"/>
      <c r="AM15" s="651" t="str">
        <f>SUBSTITUTE(IF(AQ9="YES",'TRUST VREALYS QUESTIONNAIRE'!T87,'TRUST VREALYS QUESTIONNAIRE'!H82)," ","")</f>
        <v/>
      </c>
      <c r="AN15" s="652"/>
      <c r="AO15" s="653"/>
      <c r="AQ15" s="332" t="str">
        <f>MID($AM15,AQ12,1)</f>
        <v/>
      </c>
      <c r="AS15" s="332" t="str">
        <f>MID($AM15,AS12,1)</f>
        <v/>
      </c>
      <c r="AU15" s="332" t="str">
        <f>MID($AM15,AU12,1)</f>
        <v/>
      </c>
      <c r="AW15" s="332" t="str">
        <f>MID($AM15,AW12,1)</f>
        <v/>
      </c>
      <c r="AY15" s="332" t="str">
        <f>MID($AM15,AY12,1)</f>
        <v/>
      </c>
      <c r="BA15" s="332" t="str">
        <f>MID($AM15,BA12,1)</f>
        <v/>
      </c>
      <c r="BC15" s="332" t="str">
        <f>MID($AM15,BC12,1)</f>
        <v/>
      </c>
      <c r="BE15" s="332" t="str">
        <f>MID($AM15,BE12,1)</f>
        <v/>
      </c>
      <c r="BG15" s="332" t="str">
        <f>MID($AM15,BG12,1)</f>
        <v/>
      </c>
      <c r="BI15" s="332" t="str">
        <f>MID($AM15,BI12,1)</f>
        <v/>
      </c>
      <c r="BK15" s="332" t="str">
        <f>MID($AM15,BK12,1)</f>
        <v/>
      </c>
      <c r="BM15" s="332" t="str">
        <f>MID($AM15,BM12,1)</f>
        <v/>
      </c>
      <c r="BO15" s="332" t="str">
        <f>MID($AM15,BO12,1)</f>
        <v/>
      </c>
    </row>
    <row r="16" spans="1:67" ht="7.2" customHeight="1" x14ac:dyDescent="0.2">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row>
    <row r="17" spans="2:43" ht="12" customHeight="1" x14ac:dyDescent="0.25">
      <c r="B17" s="348" t="s">
        <v>387</v>
      </c>
      <c r="C17" s="348"/>
      <c r="D17" s="348"/>
      <c r="E17" s="348"/>
      <c r="F17" s="348"/>
      <c r="G17" s="348"/>
      <c r="H17" s="348"/>
      <c r="I17" s="348"/>
      <c r="J17" s="348"/>
      <c r="K17" s="348"/>
      <c r="L17" s="348"/>
      <c r="M17" s="348"/>
      <c r="N17" s="755" t="str">
        <f>UPPER(IF(AQ9="YES",'TRUST VREALYS QUESTIONNAIRE'!H81,"N/A"))</f>
        <v>N/A</v>
      </c>
      <c r="O17" s="755"/>
      <c r="P17" s="755"/>
      <c r="Q17" s="755"/>
      <c r="R17" s="755"/>
      <c r="S17" s="755"/>
      <c r="T17" s="755"/>
      <c r="U17" s="755"/>
      <c r="V17" s="755"/>
      <c r="W17" s="755"/>
      <c r="X17" s="755"/>
      <c r="Y17" s="755"/>
      <c r="Z17" s="755"/>
      <c r="AA17" s="755"/>
      <c r="AB17" s="755"/>
      <c r="AC17" s="755"/>
      <c r="AD17" s="755"/>
      <c r="AE17" s="755"/>
      <c r="AF17" s="755"/>
      <c r="AG17" s="755"/>
      <c r="AH17" s="755"/>
      <c r="AI17" s="755"/>
      <c r="AJ17" s="755"/>
      <c r="AK17" s="755"/>
    </row>
    <row r="18" spans="2:43" ht="4.2" customHeight="1" x14ac:dyDescent="0.2">
      <c r="B18" s="348"/>
      <c r="C18" s="348"/>
      <c r="D18" s="348"/>
      <c r="E18" s="348"/>
      <c r="F18" s="348"/>
      <c r="G18" s="348"/>
      <c r="H18" s="348"/>
      <c r="I18" s="348"/>
      <c r="J18" s="348"/>
      <c r="K18" s="348"/>
      <c r="L18" s="348"/>
      <c r="M18" s="348"/>
      <c r="N18" s="759" t="s">
        <v>449</v>
      </c>
      <c r="O18" s="759"/>
      <c r="P18" s="759"/>
      <c r="Q18" s="759"/>
      <c r="R18" s="759"/>
      <c r="S18" s="759"/>
      <c r="T18" s="759"/>
      <c r="U18" s="759"/>
      <c r="V18" s="759"/>
      <c r="W18" s="759"/>
      <c r="X18" s="759"/>
      <c r="Y18" s="759"/>
      <c r="Z18" s="759"/>
      <c r="AA18" s="759"/>
      <c r="AB18" s="759"/>
      <c r="AC18" s="759"/>
      <c r="AD18" s="759"/>
      <c r="AE18" s="759"/>
      <c r="AF18" s="759"/>
      <c r="AG18" s="759"/>
      <c r="AH18" s="759"/>
      <c r="AI18" s="759"/>
      <c r="AJ18" s="759"/>
      <c r="AK18" s="759"/>
    </row>
    <row r="19" spans="2:43" ht="7.2" customHeight="1" x14ac:dyDescent="0.2">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row>
    <row r="20" spans="2:43" ht="12" customHeight="1" x14ac:dyDescent="0.25">
      <c r="B20" s="348" t="s">
        <v>389</v>
      </c>
      <c r="C20" s="348"/>
      <c r="D20" s="348"/>
      <c r="E20" s="348"/>
      <c r="F20" s="348"/>
      <c r="G20" s="348"/>
      <c r="H20" s="348"/>
      <c r="I20" s="348"/>
      <c r="J20" s="760" t="str">
        <f>SUBSTITUTE(UPPER(IF(AQ9="YES",'TRUST VREALYS QUESTIONNAIRE'!H82,"N/A"))," ","")</f>
        <v>N/A</v>
      </c>
      <c r="K20" s="760"/>
      <c r="L20" s="760"/>
      <c r="M20" s="760"/>
      <c r="N20" s="760"/>
      <c r="O20" s="760"/>
      <c r="P20" s="760"/>
      <c r="Q20" s="760"/>
      <c r="R20" s="760"/>
      <c r="S20" s="760"/>
      <c r="T20" s="760"/>
      <c r="U20" s="760"/>
      <c r="V20" s="760"/>
      <c r="W20" s="760"/>
      <c r="X20" s="760"/>
      <c r="Y20" s="760"/>
      <c r="Z20" s="760"/>
      <c r="AA20" s="760"/>
      <c r="AB20" s="760"/>
      <c r="AC20" s="760"/>
      <c r="AD20" s="760"/>
      <c r="AE20" s="760"/>
      <c r="AF20" s="760"/>
      <c r="AG20" s="760"/>
      <c r="AH20" s="760"/>
      <c r="AI20" s="760"/>
      <c r="AJ20" s="760"/>
      <c r="AK20" s="760"/>
    </row>
    <row r="21" spans="2:43" ht="4.2" customHeight="1" x14ac:dyDescent="0.2">
      <c r="B21" s="348"/>
      <c r="C21" s="348"/>
      <c r="D21" s="348"/>
      <c r="E21" s="348"/>
      <c r="F21" s="348"/>
      <c r="G21" s="348"/>
      <c r="H21" s="348"/>
      <c r="I21" s="759" t="s">
        <v>450</v>
      </c>
      <c r="J21" s="759"/>
      <c r="K21" s="759"/>
      <c r="L21" s="759"/>
      <c r="M21" s="759"/>
      <c r="N21" s="759"/>
      <c r="O21" s="759"/>
      <c r="P21" s="759"/>
      <c r="Q21" s="759"/>
      <c r="R21" s="759"/>
      <c r="S21" s="759"/>
      <c r="T21" s="759"/>
      <c r="U21" s="759"/>
      <c r="V21" s="759"/>
      <c r="W21" s="759"/>
      <c r="X21" s="759"/>
      <c r="Y21" s="759"/>
      <c r="Z21" s="759"/>
      <c r="AA21" s="759"/>
      <c r="AB21" s="759"/>
      <c r="AC21" s="759"/>
      <c r="AD21" s="759"/>
      <c r="AE21" s="759"/>
      <c r="AF21" s="759"/>
      <c r="AG21" s="759"/>
      <c r="AH21" s="759"/>
      <c r="AI21" s="759"/>
      <c r="AJ21" s="759"/>
      <c r="AK21" s="759"/>
    </row>
    <row r="22" spans="2:43" ht="7.2" customHeight="1" x14ac:dyDescent="0.2">
      <c r="B22" s="348"/>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row>
    <row r="23" spans="2:43" ht="12" customHeight="1" x14ac:dyDescent="0.25">
      <c r="B23" s="348" t="s">
        <v>429</v>
      </c>
      <c r="C23" s="348"/>
      <c r="D23" s="348"/>
      <c r="E23" s="760" t="str">
        <f>UPPER('TRUST VREALYS QUESTIONNAIRE'!H86)</f>
        <v/>
      </c>
      <c r="F23" s="760"/>
      <c r="G23" s="760"/>
      <c r="H23" s="760"/>
      <c r="I23" s="760"/>
      <c r="J23" s="760"/>
      <c r="K23" s="760"/>
      <c r="L23" s="760"/>
      <c r="M23" s="760"/>
      <c r="N23" s="760"/>
      <c r="O23" s="760"/>
      <c r="P23" s="760"/>
      <c r="Q23" s="760"/>
      <c r="R23" s="760"/>
      <c r="S23" s="760"/>
      <c r="T23" s="760"/>
      <c r="U23" s="760"/>
      <c r="V23" s="760"/>
      <c r="W23" s="760"/>
      <c r="X23" s="760"/>
      <c r="Y23" s="760"/>
      <c r="Z23" s="760"/>
      <c r="AA23" s="760"/>
      <c r="AB23" s="760"/>
      <c r="AC23" s="760"/>
      <c r="AD23" s="760"/>
      <c r="AE23" s="760"/>
      <c r="AF23" s="760"/>
      <c r="AG23" s="760"/>
      <c r="AH23" s="760"/>
      <c r="AI23" s="760"/>
      <c r="AJ23" s="760"/>
      <c r="AK23" s="760"/>
    </row>
    <row r="24" spans="2:43" ht="4.2" customHeight="1" x14ac:dyDescent="0.2">
      <c r="B24" s="348"/>
      <c r="C24" s="348"/>
      <c r="D24" s="348"/>
      <c r="E24" s="748" t="s">
        <v>451</v>
      </c>
      <c r="F24" s="748"/>
      <c r="G24" s="748"/>
      <c r="H24" s="748"/>
      <c r="I24" s="748"/>
      <c r="J24" s="748"/>
      <c r="K24" s="748"/>
      <c r="L24" s="748"/>
      <c r="M24" s="748"/>
      <c r="N24" s="748"/>
      <c r="O24" s="748"/>
      <c r="P24" s="748"/>
      <c r="Q24" s="748"/>
      <c r="R24" s="748"/>
      <c r="S24" s="748"/>
      <c r="T24" s="748"/>
      <c r="U24" s="748"/>
      <c r="V24" s="748"/>
      <c r="W24" s="748"/>
      <c r="X24" s="748"/>
      <c r="Y24" s="748"/>
      <c r="Z24" s="748"/>
      <c r="AA24" s="748"/>
      <c r="AB24" s="748"/>
      <c r="AC24" s="748"/>
      <c r="AD24" s="748"/>
      <c r="AE24" s="748"/>
      <c r="AF24" s="748"/>
      <c r="AG24" s="748"/>
      <c r="AH24" s="748"/>
      <c r="AI24" s="748"/>
      <c r="AJ24" s="748"/>
      <c r="AK24" s="748"/>
    </row>
    <row r="25" spans="2:43" ht="7.2" customHeight="1" thickBot="1" x14ac:dyDescent="0.25">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row>
    <row r="26" spans="2:43" ht="15" customHeight="1" thickBot="1" x14ac:dyDescent="0.25">
      <c r="B26" s="348" t="s">
        <v>431</v>
      </c>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M26" s="327" t="s">
        <v>632</v>
      </c>
      <c r="AN26" s="327"/>
      <c r="AO26" s="327"/>
      <c r="AP26" s="499"/>
      <c r="AQ26" s="328" t="str">
        <f>IF('TRUST VREALYS QUESTIONNAIRE'!H57="yes","yes",IF('TRUST VREALYS QUESTIONNAIRE'!H57="JA","yes","no"))</f>
        <v>no</v>
      </c>
    </row>
    <row r="27" spans="2:43" ht="12" customHeight="1" x14ac:dyDescent="0.2">
      <c r="B27" s="766" t="str">
        <f>IF(AQ26="yes",'J417(4)'!AM27,'J417(4)'!AM29)</f>
        <v>I never fulfilled the role and was never before appointed as a trustee of a trust, but will receive assistance from the accountant / auditor.</v>
      </c>
      <c r="C27" s="766"/>
      <c r="D27" s="766"/>
      <c r="E27" s="766"/>
      <c r="F27" s="766"/>
      <c r="G27" s="766"/>
      <c r="H27" s="766"/>
      <c r="I27" s="766"/>
      <c r="J27" s="766"/>
      <c r="K27" s="766"/>
      <c r="L27" s="766"/>
      <c r="M27" s="766"/>
      <c r="N27" s="766"/>
      <c r="O27" s="766"/>
      <c r="P27" s="766"/>
      <c r="Q27" s="766"/>
      <c r="R27" s="766"/>
      <c r="S27" s="766"/>
      <c r="T27" s="766"/>
      <c r="U27" s="766"/>
      <c r="V27" s="766"/>
      <c r="W27" s="766"/>
      <c r="X27" s="766"/>
      <c r="Y27" s="766"/>
      <c r="Z27" s="766"/>
      <c r="AA27" s="766"/>
      <c r="AB27" s="766"/>
      <c r="AC27" s="766"/>
      <c r="AD27" s="766"/>
      <c r="AE27" s="766"/>
      <c r="AF27" s="766"/>
      <c r="AG27" s="766"/>
      <c r="AH27" s="766"/>
      <c r="AI27" s="766"/>
      <c r="AJ27" s="766"/>
      <c r="AK27" s="766"/>
      <c r="AM27" s="333" t="str">
        <f>"I previously fulfilled / am fulfilling the role of trustee and was / is appointed as a trustee of the "&amp;UPPER('TRUST VREALYS QUESTIONNAIRE'!I87&amp;".")</f>
        <v>I previously fulfilled / am fulfilling the role of trustee and was / is appointed as a trustee of the .</v>
      </c>
    </row>
    <row r="28" spans="2:43" ht="4.2" customHeight="1" x14ac:dyDescent="0.2">
      <c r="B28" s="767"/>
      <c r="C28" s="767"/>
      <c r="D28" s="767"/>
      <c r="E28" s="767"/>
      <c r="F28" s="767"/>
      <c r="G28" s="767"/>
      <c r="H28" s="767"/>
      <c r="I28" s="767"/>
      <c r="J28" s="767"/>
      <c r="K28" s="767"/>
      <c r="L28" s="767"/>
      <c r="M28" s="767"/>
      <c r="N28" s="767"/>
      <c r="O28" s="767"/>
      <c r="P28" s="767"/>
      <c r="Q28" s="767"/>
      <c r="R28" s="767"/>
      <c r="S28" s="767"/>
      <c r="T28" s="767"/>
      <c r="U28" s="767"/>
      <c r="V28" s="767"/>
      <c r="W28" s="767"/>
      <c r="X28" s="767"/>
      <c r="Y28" s="767"/>
      <c r="Z28" s="767"/>
      <c r="AA28" s="767"/>
      <c r="AB28" s="767"/>
      <c r="AC28" s="767"/>
      <c r="AD28" s="767"/>
      <c r="AE28" s="767"/>
      <c r="AF28" s="767"/>
      <c r="AG28" s="767"/>
      <c r="AH28" s="767"/>
      <c r="AI28" s="767"/>
      <c r="AJ28" s="767"/>
      <c r="AK28" s="767"/>
    </row>
    <row r="29" spans="2:43" ht="12" customHeight="1" x14ac:dyDescent="0.2">
      <c r="B29" s="767"/>
      <c r="C29" s="767"/>
      <c r="D29" s="767"/>
      <c r="E29" s="767"/>
      <c r="F29" s="767"/>
      <c r="G29" s="767"/>
      <c r="H29" s="767"/>
      <c r="I29" s="767"/>
      <c r="J29" s="767"/>
      <c r="K29" s="767"/>
      <c r="L29" s="767"/>
      <c r="M29" s="767"/>
      <c r="N29" s="767"/>
      <c r="O29" s="767"/>
      <c r="P29" s="767"/>
      <c r="Q29" s="767"/>
      <c r="R29" s="767"/>
      <c r="S29" s="767"/>
      <c r="T29" s="767"/>
      <c r="U29" s="767"/>
      <c r="V29" s="767"/>
      <c r="W29" s="767"/>
      <c r="X29" s="767"/>
      <c r="Y29" s="767"/>
      <c r="Z29" s="767"/>
      <c r="AA29" s="767"/>
      <c r="AB29" s="767"/>
      <c r="AC29" s="767"/>
      <c r="AD29" s="767"/>
      <c r="AE29" s="767"/>
      <c r="AF29" s="767"/>
      <c r="AG29" s="767"/>
      <c r="AH29" s="767"/>
      <c r="AI29" s="767"/>
      <c r="AJ29" s="767"/>
      <c r="AK29" s="767"/>
      <c r="AM29" s="333" t="s">
        <v>447</v>
      </c>
    </row>
    <row r="30" spans="2:43" ht="4.2" customHeight="1" x14ac:dyDescent="0.2">
      <c r="B30" s="748" t="s">
        <v>432</v>
      </c>
      <c r="C30" s="748"/>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8"/>
      <c r="AB30" s="748"/>
      <c r="AC30" s="748"/>
      <c r="AD30" s="748"/>
      <c r="AE30" s="748"/>
      <c r="AF30" s="748"/>
      <c r="AG30" s="748"/>
      <c r="AH30" s="748"/>
      <c r="AI30" s="748"/>
      <c r="AJ30" s="748"/>
      <c r="AK30" s="748"/>
    </row>
    <row r="31" spans="2:43" ht="12" customHeight="1" x14ac:dyDescent="0.2">
      <c r="B31" s="348"/>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row>
    <row r="32" spans="2:43" ht="4.2" customHeight="1" x14ac:dyDescent="0.2">
      <c r="B32" s="748" t="s">
        <v>432</v>
      </c>
      <c r="C32" s="748"/>
      <c r="D32" s="748"/>
      <c r="E32" s="748"/>
      <c r="F32" s="748"/>
      <c r="G32" s="748"/>
      <c r="H32" s="748"/>
      <c r="I32" s="748"/>
      <c r="J32" s="748"/>
      <c r="K32" s="748"/>
      <c r="L32" s="748"/>
      <c r="M32" s="748"/>
      <c r="N32" s="748"/>
      <c r="O32" s="748"/>
      <c r="P32" s="748"/>
      <c r="Q32" s="748"/>
      <c r="R32" s="748"/>
      <c r="S32" s="748"/>
      <c r="T32" s="748"/>
      <c r="U32" s="748"/>
      <c r="V32" s="748"/>
      <c r="W32" s="748"/>
      <c r="X32" s="748"/>
      <c r="Y32" s="748"/>
      <c r="Z32" s="748"/>
      <c r="AA32" s="748"/>
      <c r="AB32" s="748"/>
      <c r="AC32" s="748"/>
      <c r="AD32" s="748"/>
      <c r="AE32" s="748"/>
      <c r="AF32" s="748"/>
      <c r="AG32" s="748"/>
      <c r="AH32" s="748"/>
      <c r="AI32" s="748"/>
      <c r="AJ32" s="748"/>
      <c r="AK32" s="748"/>
    </row>
    <row r="33" spans="2:37" ht="12" customHeight="1" x14ac:dyDescent="0.2">
      <c r="B33" s="348"/>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row>
    <row r="34" spans="2:37" ht="15" customHeight="1" x14ac:dyDescent="0.2">
      <c r="B34" s="768" t="s">
        <v>433</v>
      </c>
      <c r="C34" s="661"/>
      <c r="D34" s="661"/>
      <c r="E34" s="661"/>
      <c r="F34" s="661"/>
      <c r="G34" s="661"/>
      <c r="H34" s="661"/>
      <c r="I34" s="661"/>
      <c r="J34" s="661"/>
      <c r="K34" s="661"/>
      <c r="L34" s="661"/>
      <c r="M34" s="661"/>
      <c r="N34" s="661"/>
      <c r="O34" s="661"/>
      <c r="P34" s="661"/>
      <c r="Q34" s="661"/>
      <c r="R34" s="661"/>
      <c r="S34" s="661"/>
      <c r="T34" s="661"/>
      <c r="U34" s="661"/>
      <c r="V34" s="661"/>
      <c r="W34" s="661"/>
      <c r="X34" s="661"/>
      <c r="Y34" s="661"/>
      <c r="Z34" s="661"/>
      <c r="AA34" s="661"/>
      <c r="AB34" s="661"/>
      <c r="AC34" s="661"/>
      <c r="AD34" s="661"/>
      <c r="AE34" s="661"/>
      <c r="AF34" s="661"/>
      <c r="AG34" s="661"/>
      <c r="AH34" s="661"/>
      <c r="AI34" s="661"/>
      <c r="AJ34" s="661"/>
      <c r="AK34" s="661"/>
    </row>
    <row r="35" spans="2:37" ht="8.4" customHeight="1" x14ac:dyDescent="0.2">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1"/>
      <c r="AK35" s="661"/>
    </row>
    <row r="36" spans="2:37" ht="12" customHeight="1" x14ac:dyDescent="0.25">
      <c r="B36" s="763">
        <f>'TRUST VREALYS QUESTIONNAIRE'!H24</f>
        <v>0</v>
      </c>
      <c r="C36" s="760"/>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row>
    <row r="37" spans="2:37" ht="4.2" customHeight="1" x14ac:dyDescent="0.2">
      <c r="B37" s="748" t="s">
        <v>432</v>
      </c>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row>
    <row r="38" spans="2:37" ht="15" customHeight="1" x14ac:dyDescent="0.2">
      <c r="B38" s="348" t="s">
        <v>397</v>
      </c>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row>
    <row r="39" spans="2:37" ht="12" customHeight="1" x14ac:dyDescent="0.2">
      <c r="B39" s="348"/>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8"/>
    </row>
    <row r="40" spans="2:37" ht="15" customHeight="1" x14ac:dyDescent="0.2">
      <c r="B40" s="348" t="s">
        <v>398</v>
      </c>
      <c r="C40" s="334"/>
      <c r="D40" s="334"/>
      <c r="E40" s="334"/>
      <c r="F40" s="334"/>
      <c r="G40" s="334"/>
      <c r="H40" s="334"/>
      <c r="I40" s="334"/>
      <c r="J40" s="334"/>
      <c r="K40" s="334"/>
      <c r="L40" s="334"/>
      <c r="M40" s="334"/>
      <c r="N40" s="334"/>
      <c r="O40" s="334"/>
      <c r="P40" s="334"/>
      <c r="Q40" s="334"/>
      <c r="R40" s="334"/>
      <c r="S40" s="334"/>
      <c r="T40" s="334"/>
      <c r="U40" s="334"/>
      <c r="V40" s="334"/>
      <c r="W40" s="334"/>
      <c r="X40" s="348" t="s">
        <v>253</v>
      </c>
      <c r="Y40" s="348"/>
      <c r="Z40" s="348"/>
      <c r="AA40" s="348"/>
      <c r="AB40" s="348"/>
      <c r="AC40" s="348"/>
      <c r="AD40" s="348"/>
      <c r="AE40" s="348"/>
      <c r="AF40" s="348"/>
      <c r="AG40" s="348"/>
      <c r="AH40" s="348"/>
      <c r="AI40" s="348"/>
      <c r="AJ40" s="348"/>
      <c r="AK40" s="348"/>
    </row>
    <row r="41" spans="2:37" ht="4.2" customHeight="1" x14ac:dyDescent="0.2">
      <c r="B41" s="348"/>
      <c r="C41" s="334"/>
      <c r="D41" s="334"/>
      <c r="E41" s="334"/>
      <c r="F41" s="334"/>
      <c r="G41" s="334"/>
      <c r="H41" s="334"/>
      <c r="I41" s="334"/>
      <c r="J41" s="334"/>
      <c r="K41" s="334"/>
      <c r="L41" s="334"/>
      <c r="M41" s="334"/>
      <c r="N41" s="334"/>
      <c r="O41" s="334"/>
      <c r="P41" s="334"/>
      <c r="Q41" s="334"/>
      <c r="R41" s="334"/>
      <c r="S41" s="334"/>
      <c r="T41" s="334"/>
      <c r="U41" s="334"/>
      <c r="V41" s="334"/>
      <c r="W41" s="334"/>
      <c r="X41" s="348"/>
      <c r="Y41" s="348"/>
      <c r="Z41" s="348"/>
      <c r="AA41" s="348"/>
      <c r="AB41" s="348"/>
      <c r="AC41" s="348"/>
      <c r="AD41" s="348"/>
      <c r="AE41" s="348"/>
      <c r="AF41" s="348"/>
      <c r="AG41" s="348"/>
      <c r="AH41" s="348"/>
      <c r="AI41" s="348"/>
      <c r="AJ41" s="348"/>
      <c r="AK41" s="348"/>
    </row>
    <row r="42" spans="2:37" ht="12" customHeight="1" x14ac:dyDescent="0.25">
      <c r="B42" s="753" t="str">
        <f>UPPER('TRUST VREALYS QUESTIONNAIRE'!H85)</f>
        <v/>
      </c>
      <c r="C42" s="753"/>
      <c r="D42" s="753"/>
      <c r="E42" s="753"/>
      <c r="F42" s="753"/>
      <c r="G42" s="753"/>
      <c r="H42" s="753"/>
      <c r="I42" s="753"/>
      <c r="J42" s="753"/>
      <c r="K42" s="753"/>
      <c r="L42" s="753"/>
      <c r="M42" s="348"/>
      <c r="N42" s="348"/>
      <c r="O42" s="348"/>
      <c r="P42" s="348"/>
      <c r="Q42" s="348"/>
      <c r="R42" s="348"/>
      <c r="S42" s="348"/>
      <c r="T42" s="348"/>
      <c r="U42" s="348"/>
      <c r="V42" s="348"/>
      <c r="W42" s="348"/>
      <c r="X42" s="753" t="str">
        <f>UPPER('TRUST VREALYS QUESTIONNAIRE'!H84)</f>
        <v/>
      </c>
      <c r="Y42" s="753"/>
      <c r="Z42" s="753"/>
      <c r="AA42" s="753"/>
      <c r="AB42" s="753"/>
      <c r="AC42" s="753"/>
      <c r="AD42" s="753"/>
      <c r="AE42" s="753"/>
      <c r="AF42" s="753"/>
      <c r="AG42" s="753"/>
      <c r="AH42" s="753"/>
      <c r="AI42" s="753"/>
      <c r="AJ42" s="753"/>
      <c r="AK42" s="753"/>
    </row>
    <row r="43" spans="2:37" ht="4.2" customHeight="1" x14ac:dyDescent="0.2">
      <c r="B43" s="759" t="s">
        <v>452</v>
      </c>
      <c r="C43" s="759"/>
      <c r="D43" s="759"/>
      <c r="E43" s="759"/>
      <c r="F43" s="759"/>
      <c r="G43" s="759"/>
      <c r="H43" s="759"/>
      <c r="I43" s="759"/>
      <c r="J43" s="759"/>
      <c r="K43" s="759"/>
      <c r="L43" s="759"/>
      <c r="M43" s="348"/>
      <c r="N43" s="348"/>
      <c r="O43" s="348"/>
      <c r="P43" s="348"/>
      <c r="Q43" s="348"/>
      <c r="R43" s="348"/>
      <c r="S43" s="348"/>
      <c r="T43" s="348"/>
      <c r="U43" s="348"/>
      <c r="V43" s="348"/>
      <c r="W43" s="348"/>
      <c r="X43" s="748" t="s">
        <v>453</v>
      </c>
      <c r="Y43" s="748"/>
      <c r="Z43" s="748"/>
      <c r="AA43" s="748"/>
      <c r="AB43" s="748"/>
      <c r="AC43" s="748"/>
      <c r="AD43" s="748"/>
      <c r="AE43" s="748"/>
      <c r="AF43" s="748"/>
      <c r="AG43" s="748"/>
      <c r="AH43" s="748"/>
      <c r="AI43" s="748"/>
      <c r="AJ43" s="748"/>
      <c r="AK43" s="748"/>
    </row>
    <row r="44" spans="2:37" ht="12" customHeight="1" x14ac:dyDescent="0.25">
      <c r="B44" s="753" t="str">
        <f>UPPER('TRUST VREALYS QUESTIONNAIRE'!K85)</f>
        <v/>
      </c>
      <c r="C44" s="753"/>
      <c r="D44" s="753"/>
      <c r="E44" s="753"/>
      <c r="F44" s="753"/>
      <c r="G44" s="753"/>
      <c r="H44" s="753"/>
      <c r="I44" s="753"/>
      <c r="J44" s="753"/>
      <c r="K44" s="753"/>
      <c r="L44" s="753"/>
      <c r="M44" s="348"/>
      <c r="N44" s="348"/>
      <c r="O44" s="348"/>
      <c r="P44" s="348"/>
      <c r="Q44" s="348"/>
      <c r="R44" s="348"/>
      <c r="S44" s="348"/>
      <c r="T44" s="348"/>
      <c r="U44" s="348"/>
      <c r="V44" s="348"/>
      <c r="W44" s="348"/>
      <c r="X44" s="753" t="str">
        <f>UPPER('TRUST VREALYS QUESTIONNAIRE'!K84)</f>
        <v/>
      </c>
      <c r="Y44" s="753"/>
      <c r="Z44" s="753"/>
      <c r="AA44" s="753"/>
      <c r="AB44" s="753"/>
      <c r="AC44" s="753"/>
      <c r="AD44" s="753"/>
      <c r="AE44" s="753"/>
      <c r="AF44" s="753"/>
      <c r="AG44" s="753"/>
      <c r="AH44" s="753"/>
      <c r="AI44" s="753"/>
      <c r="AJ44" s="753"/>
      <c r="AK44" s="753"/>
    </row>
    <row r="45" spans="2:37" ht="4.2" customHeight="1" x14ac:dyDescent="0.2">
      <c r="B45" s="759" t="s">
        <v>452</v>
      </c>
      <c r="C45" s="759"/>
      <c r="D45" s="759"/>
      <c r="E45" s="759"/>
      <c r="F45" s="759"/>
      <c r="G45" s="759"/>
      <c r="H45" s="759"/>
      <c r="I45" s="759"/>
      <c r="J45" s="759"/>
      <c r="K45" s="759"/>
      <c r="L45" s="759"/>
      <c r="M45" s="348"/>
      <c r="N45" s="348"/>
      <c r="O45" s="348"/>
      <c r="P45" s="348"/>
      <c r="Q45" s="348"/>
      <c r="R45" s="348"/>
      <c r="S45" s="348"/>
      <c r="T45" s="348"/>
      <c r="U45" s="348"/>
      <c r="V45" s="348"/>
      <c r="W45" s="348"/>
      <c r="X45" s="748" t="s">
        <v>453</v>
      </c>
      <c r="Y45" s="748"/>
      <c r="Z45" s="748"/>
      <c r="AA45" s="748"/>
      <c r="AB45" s="748"/>
      <c r="AC45" s="748"/>
      <c r="AD45" s="748"/>
      <c r="AE45" s="748"/>
      <c r="AF45" s="748"/>
      <c r="AG45" s="748"/>
      <c r="AH45" s="748"/>
      <c r="AI45" s="748"/>
      <c r="AJ45" s="748"/>
      <c r="AK45" s="748"/>
    </row>
    <row r="46" spans="2:37" ht="12" customHeight="1" x14ac:dyDescent="0.25">
      <c r="B46" s="753" t="str">
        <f>UPPER('TRUST VREALYS QUESTIONNAIRE'!N85)</f>
        <v/>
      </c>
      <c r="C46" s="753"/>
      <c r="D46" s="753"/>
      <c r="E46" s="753"/>
      <c r="F46" s="753"/>
      <c r="G46" s="753"/>
      <c r="H46" s="753"/>
      <c r="I46" s="753"/>
      <c r="J46" s="753"/>
      <c r="K46" s="753"/>
      <c r="L46" s="753"/>
      <c r="M46" s="348"/>
      <c r="N46" s="348"/>
      <c r="O46" s="348"/>
      <c r="P46" s="348"/>
      <c r="Q46" s="348"/>
      <c r="R46" s="348"/>
      <c r="S46" s="348"/>
      <c r="T46" s="348"/>
      <c r="U46" s="348"/>
      <c r="V46" s="348"/>
      <c r="W46" s="348"/>
      <c r="X46" s="753" t="str">
        <f>UPPER('TRUST VREALYS QUESTIONNAIRE'!N84)</f>
        <v/>
      </c>
      <c r="Y46" s="753"/>
      <c r="Z46" s="753"/>
      <c r="AA46" s="753"/>
      <c r="AB46" s="753"/>
      <c r="AC46" s="753"/>
      <c r="AD46" s="753"/>
      <c r="AE46" s="753"/>
      <c r="AF46" s="753"/>
      <c r="AG46" s="753"/>
      <c r="AH46" s="753"/>
      <c r="AI46" s="753"/>
      <c r="AJ46" s="753"/>
      <c r="AK46" s="753"/>
    </row>
    <row r="47" spans="2:37" ht="4.2" customHeight="1" x14ac:dyDescent="0.2">
      <c r="B47" s="759" t="s">
        <v>452</v>
      </c>
      <c r="C47" s="759"/>
      <c r="D47" s="759"/>
      <c r="E47" s="759"/>
      <c r="F47" s="759"/>
      <c r="G47" s="759"/>
      <c r="H47" s="759"/>
      <c r="I47" s="759"/>
      <c r="J47" s="759"/>
      <c r="K47" s="759"/>
      <c r="L47" s="759"/>
      <c r="M47" s="348"/>
      <c r="N47" s="348"/>
      <c r="O47" s="348"/>
      <c r="P47" s="348"/>
      <c r="Q47" s="348"/>
      <c r="R47" s="348"/>
      <c r="S47" s="348"/>
      <c r="T47" s="348"/>
      <c r="U47" s="348"/>
      <c r="V47" s="348"/>
      <c r="W47" s="348"/>
      <c r="X47" s="748" t="s">
        <v>453</v>
      </c>
      <c r="Y47" s="748"/>
      <c r="Z47" s="748"/>
      <c r="AA47" s="748"/>
      <c r="AB47" s="748"/>
      <c r="AC47" s="748"/>
      <c r="AD47" s="748"/>
      <c r="AE47" s="748"/>
      <c r="AF47" s="748"/>
      <c r="AG47" s="748"/>
      <c r="AH47" s="748"/>
      <c r="AI47" s="748"/>
      <c r="AJ47" s="748"/>
      <c r="AK47" s="748"/>
    </row>
    <row r="48" spans="2:37" ht="12" customHeight="1" x14ac:dyDescent="0.25">
      <c r="B48" s="753"/>
      <c r="C48" s="753"/>
      <c r="D48" s="753"/>
      <c r="E48" s="753"/>
      <c r="F48" s="753"/>
      <c r="G48" s="753"/>
      <c r="H48" s="753"/>
      <c r="I48" s="753"/>
      <c r="J48" s="753"/>
      <c r="K48" s="753"/>
      <c r="L48" s="753"/>
      <c r="M48" s="348"/>
      <c r="N48" s="348"/>
      <c r="O48" s="348"/>
      <c r="P48" s="348"/>
      <c r="Q48" s="348"/>
      <c r="R48" s="348"/>
      <c r="S48" s="348"/>
      <c r="T48" s="348"/>
      <c r="U48" s="348"/>
      <c r="V48" s="348"/>
      <c r="W48" s="348"/>
      <c r="X48" s="753" t="s">
        <v>631</v>
      </c>
      <c r="Y48" s="753"/>
      <c r="Z48" s="753"/>
      <c r="AA48" s="753"/>
      <c r="AB48" s="753"/>
      <c r="AC48" s="753"/>
      <c r="AD48" s="753"/>
      <c r="AE48" s="753"/>
      <c r="AF48" s="753"/>
      <c r="AG48" s="753"/>
      <c r="AH48" s="753"/>
      <c r="AI48" s="753"/>
      <c r="AJ48" s="753"/>
      <c r="AK48" s="753"/>
    </row>
    <row r="49" spans="2:37" ht="4.2" customHeight="1" x14ac:dyDescent="0.2">
      <c r="B49" s="759" t="s">
        <v>452</v>
      </c>
      <c r="C49" s="759"/>
      <c r="D49" s="759"/>
      <c r="E49" s="759"/>
      <c r="F49" s="759"/>
      <c r="G49" s="759"/>
      <c r="H49" s="759"/>
      <c r="I49" s="759"/>
      <c r="J49" s="759"/>
      <c r="K49" s="759"/>
      <c r="L49" s="759"/>
      <c r="M49" s="348"/>
      <c r="N49" s="348"/>
      <c r="O49" s="348"/>
      <c r="P49" s="348"/>
      <c r="Q49" s="348"/>
      <c r="R49" s="348"/>
      <c r="S49" s="348"/>
      <c r="T49" s="348"/>
      <c r="U49" s="348"/>
      <c r="V49" s="348"/>
      <c r="W49" s="348"/>
      <c r="X49" s="748" t="s">
        <v>453</v>
      </c>
      <c r="Y49" s="748"/>
      <c r="Z49" s="748"/>
      <c r="AA49" s="748"/>
      <c r="AB49" s="748"/>
      <c r="AC49" s="748"/>
      <c r="AD49" s="748"/>
      <c r="AE49" s="748"/>
      <c r="AF49" s="748"/>
      <c r="AG49" s="748"/>
      <c r="AH49" s="748"/>
      <c r="AI49" s="748"/>
      <c r="AJ49" s="748"/>
      <c r="AK49" s="748"/>
    </row>
    <row r="50" spans="2:37" ht="12" customHeight="1" x14ac:dyDescent="0.25">
      <c r="B50" s="348" t="s">
        <v>401</v>
      </c>
      <c r="C50" s="754">
        <f>'TRUST VREALYS QUESTIONNAIRE'!H83</f>
        <v>0</v>
      </c>
      <c r="D50" s="753"/>
      <c r="E50" s="753"/>
      <c r="F50" s="753"/>
      <c r="G50" s="753"/>
      <c r="H50" s="753"/>
      <c r="I50" s="753"/>
      <c r="J50" s="753"/>
      <c r="K50" s="753"/>
      <c r="L50" s="753"/>
      <c r="M50" s="348"/>
      <c r="N50" s="348"/>
      <c r="O50" s="348"/>
      <c r="P50" s="348"/>
      <c r="Q50" s="348"/>
      <c r="R50" s="348"/>
      <c r="S50" s="348"/>
      <c r="T50" s="348"/>
      <c r="U50" s="348"/>
      <c r="V50" s="348"/>
      <c r="W50" s="348"/>
      <c r="X50" s="348" t="s">
        <v>402</v>
      </c>
      <c r="Y50" s="348"/>
      <c r="Z50" s="753"/>
      <c r="AA50" s="753"/>
      <c r="AB50" s="753"/>
      <c r="AC50" s="753"/>
      <c r="AD50" s="753"/>
      <c r="AE50" s="753"/>
      <c r="AF50" s="753"/>
      <c r="AG50" s="753"/>
      <c r="AH50" s="753"/>
      <c r="AI50" s="753"/>
      <c r="AJ50" s="753"/>
      <c r="AK50" s="753"/>
    </row>
    <row r="51" spans="2:37" ht="4.2" customHeight="1" x14ac:dyDescent="0.2">
      <c r="B51" s="348"/>
      <c r="C51" s="748" t="s">
        <v>454</v>
      </c>
      <c r="D51" s="748"/>
      <c r="E51" s="748"/>
      <c r="F51" s="748"/>
      <c r="G51" s="748"/>
      <c r="H51" s="748"/>
      <c r="I51" s="748"/>
      <c r="J51" s="748"/>
      <c r="K51" s="748"/>
      <c r="L51" s="748"/>
      <c r="M51" s="348"/>
      <c r="N51" s="348"/>
      <c r="O51" s="348"/>
      <c r="P51" s="348"/>
      <c r="Q51" s="348"/>
      <c r="R51" s="348"/>
      <c r="S51" s="348"/>
      <c r="T51" s="348"/>
      <c r="U51" s="348"/>
      <c r="V51" s="348"/>
      <c r="W51" s="348"/>
      <c r="X51" s="348"/>
      <c r="Y51" s="348"/>
      <c r="Z51" s="748" t="s">
        <v>455</v>
      </c>
      <c r="AA51" s="748"/>
      <c r="AB51" s="748"/>
      <c r="AC51" s="748"/>
      <c r="AD51" s="748"/>
      <c r="AE51" s="748"/>
      <c r="AF51" s="748"/>
      <c r="AG51" s="748"/>
      <c r="AH51" s="748"/>
      <c r="AI51" s="748"/>
      <c r="AJ51" s="748"/>
      <c r="AK51" s="748"/>
    </row>
    <row r="52" spans="2:37" ht="12" customHeight="1" x14ac:dyDescent="0.25">
      <c r="B52" s="348" t="s">
        <v>404</v>
      </c>
      <c r="C52" s="348"/>
      <c r="D52" s="749">
        <f>'TRUST VREALYS QUESTIONNAIRE'!K83</f>
        <v>0</v>
      </c>
      <c r="E52" s="750"/>
      <c r="F52" s="750"/>
      <c r="G52" s="750"/>
      <c r="H52" s="750"/>
      <c r="I52" s="750"/>
      <c r="J52" s="750"/>
      <c r="K52" s="750"/>
      <c r="L52" s="750"/>
      <c r="M52" s="750"/>
      <c r="N52" s="750"/>
      <c r="O52" s="750"/>
      <c r="P52" s="750"/>
      <c r="Q52" s="750"/>
      <c r="R52" s="750"/>
      <c r="S52" s="750"/>
      <c r="T52" s="750"/>
      <c r="U52" s="750"/>
      <c r="V52" s="750"/>
      <c r="W52" s="750"/>
      <c r="X52" s="750"/>
      <c r="Y52" s="750"/>
      <c r="Z52" s="750"/>
      <c r="AA52" s="750"/>
      <c r="AB52" s="750"/>
      <c r="AC52" s="750"/>
      <c r="AD52" s="750"/>
      <c r="AE52" s="750"/>
      <c r="AF52" s="750"/>
      <c r="AG52" s="750"/>
      <c r="AH52" s="750"/>
      <c r="AI52" s="750"/>
      <c r="AJ52" s="750"/>
      <c r="AK52" s="750"/>
    </row>
    <row r="53" spans="2:37" ht="4.2" customHeight="1" x14ac:dyDescent="0.2">
      <c r="B53" s="348"/>
      <c r="C53" s="759" t="s">
        <v>456</v>
      </c>
      <c r="D53" s="759"/>
      <c r="E53" s="759"/>
      <c r="F53" s="759"/>
      <c r="G53" s="759"/>
      <c r="H53" s="759"/>
      <c r="I53" s="759"/>
      <c r="J53" s="759"/>
      <c r="K53" s="759"/>
      <c r="L53" s="759"/>
      <c r="M53" s="759"/>
      <c r="N53" s="759"/>
      <c r="O53" s="759"/>
      <c r="P53" s="759"/>
      <c r="Q53" s="759"/>
      <c r="R53" s="759"/>
      <c r="S53" s="759"/>
      <c r="T53" s="759"/>
      <c r="U53" s="759"/>
      <c r="V53" s="759"/>
      <c r="W53" s="759"/>
      <c r="X53" s="759"/>
      <c r="Y53" s="759"/>
      <c r="Z53" s="759"/>
      <c r="AA53" s="759"/>
      <c r="AB53" s="759"/>
      <c r="AC53" s="759"/>
      <c r="AD53" s="759"/>
      <c r="AE53" s="759"/>
      <c r="AF53" s="759"/>
      <c r="AG53" s="759"/>
      <c r="AH53" s="759"/>
      <c r="AI53" s="759"/>
      <c r="AJ53" s="759"/>
      <c r="AK53" s="759"/>
    </row>
    <row r="54" spans="2:37" ht="12" customHeight="1" x14ac:dyDescent="0.2">
      <c r="B54" s="348"/>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348"/>
      <c r="AJ54" s="348"/>
      <c r="AK54" s="348"/>
    </row>
    <row r="55" spans="2:37" ht="15" customHeight="1" x14ac:dyDescent="0.2">
      <c r="B55" s="348"/>
      <c r="C55" s="348"/>
      <c r="D55" s="751" t="s">
        <v>406</v>
      </c>
      <c r="E55" s="751"/>
      <c r="F55" s="751"/>
      <c r="G55" s="751"/>
      <c r="H55" s="751"/>
      <c r="I55" s="751"/>
      <c r="J55" s="751"/>
      <c r="K55" s="751"/>
      <c r="L55" s="751"/>
      <c r="M55" s="751"/>
      <c r="N55" s="751"/>
      <c r="O55" s="751"/>
      <c r="P55" s="751"/>
      <c r="Q55" s="751"/>
      <c r="R55" s="751"/>
      <c r="S55" s="751"/>
      <c r="T55" s="751"/>
      <c r="U55" s="751"/>
      <c r="V55" s="751"/>
      <c r="W55" s="751"/>
      <c r="X55" s="751"/>
      <c r="Y55" s="751"/>
      <c r="Z55" s="751"/>
      <c r="AA55" s="751"/>
      <c r="AB55" s="751"/>
      <c r="AC55" s="751"/>
      <c r="AD55" s="751"/>
      <c r="AE55" s="751"/>
      <c r="AF55" s="751"/>
      <c r="AG55" s="751"/>
      <c r="AH55" s="751"/>
      <c r="AI55" s="751"/>
      <c r="AJ55" s="348"/>
      <c r="AK55" s="348"/>
    </row>
    <row r="56" spans="2:37" ht="12" customHeight="1" x14ac:dyDescent="0.2">
      <c r="B56" s="348" t="s">
        <v>407</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34" t="s">
        <v>194</v>
      </c>
      <c r="AI56" s="348"/>
      <c r="AJ56" s="348"/>
      <c r="AK56" s="369" t="s">
        <v>246</v>
      </c>
    </row>
    <row r="57" spans="2:37" ht="4.2" customHeight="1" x14ac:dyDescent="0.2">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row>
    <row r="58" spans="2:37" ht="12" customHeight="1" x14ac:dyDescent="0.2">
      <c r="B58" s="752" t="s">
        <v>408</v>
      </c>
      <c r="C58" s="661"/>
      <c r="D58" s="661"/>
      <c r="E58" s="661"/>
      <c r="F58" s="661"/>
      <c r="G58" s="661"/>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348"/>
      <c r="AF58" s="348"/>
      <c r="AG58" s="348"/>
      <c r="AH58" s="334" t="s">
        <v>194</v>
      </c>
      <c r="AI58" s="348"/>
      <c r="AJ58" s="348"/>
      <c r="AK58" s="369" t="s">
        <v>246</v>
      </c>
    </row>
    <row r="59" spans="2:37" ht="8.4" customHeight="1" x14ac:dyDescent="0.2">
      <c r="B59" s="661"/>
      <c r="C59" s="661"/>
      <c r="D59" s="661"/>
      <c r="E59" s="661"/>
      <c r="F59" s="661"/>
      <c r="G59" s="661"/>
      <c r="H59" s="661"/>
      <c r="I59" s="661"/>
      <c r="J59" s="661"/>
      <c r="K59" s="661"/>
      <c r="L59" s="661"/>
      <c r="M59" s="661"/>
      <c r="N59" s="661"/>
      <c r="O59" s="661"/>
      <c r="P59" s="661"/>
      <c r="Q59" s="661"/>
      <c r="R59" s="661"/>
      <c r="S59" s="661"/>
      <c r="T59" s="661"/>
      <c r="U59" s="661"/>
      <c r="V59" s="661"/>
      <c r="W59" s="661"/>
      <c r="X59" s="661"/>
      <c r="Y59" s="661"/>
      <c r="Z59" s="661"/>
      <c r="AA59" s="661"/>
      <c r="AB59" s="661"/>
      <c r="AC59" s="661"/>
      <c r="AD59" s="661"/>
      <c r="AE59" s="348"/>
      <c r="AF59" s="348"/>
      <c r="AG59" s="348"/>
      <c r="AH59" s="348"/>
      <c r="AI59" s="348"/>
      <c r="AJ59" s="348"/>
      <c r="AK59" s="348"/>
    </row>
    <row r="60" spans="2:37" ht="12" customHeight="1" x14ac:dyDescent="0.2">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row>
    <row r="61" spans="2:37" ht="15" customHeight="1" x14ac:dyDescent="0.2">
      <c r="B61" s="348"/>
      <c r="C61" s="348"/>
      <c r="D61" s="751" t="s">
        <v>409</v>
      </c>
      <c r="E61" s="751"/>
      <c r="F61" s="751"/>
      <c r="G61" s="751"/>
      <c r="H61" s="751"/>
      <c r="I61" s="751"/>
      <c r="J61" s="751"/>
      <c r="K61" s="751"/>
      <c r="L61" s="751"/>
      <c r="M61" s="751"/>
      <c r="N61" s="751"/>
      <c r="O61" s="751"/>
      <c r="P61" s="751"/>
      <c r="Q61" s="751"/>
      <c r="R61" s="751"/>
      <c r="S61" s="751"/>
      <c r="T61" s="751"/>
      <c r="U61" s="751"/>
      <c r="V61" s="751"/>
      <c r="W61" s="751"/>
      <c r="X61" s="751"/>
      <c r="Y61" s="751"/>
      <c r="Z61" s="751"/>
      <c r="AA61" s="751"/>
      <c r="AB61" s="751"/>
      <c r="AC61" s="751"/>
      <c r="AD61" s="751"/>
      <c r="AE61" s="751"/>
      <c r="AF61" s="751"/>
      <c r="AG61" s="751"/>
      <c r="AH61" s="751"/>
      <c r="AI61" s="751"/>
      <c r="AJ61" s="348"/>
      <c r="AK61" s="348"/>
    </row>
    <row r="62" spans="2:37" ht="6" customHeight="1" x14ac:dyDescent="0.2">
      <c r="B62" s="764" t="s">
        <v>439</v>
      </c>
      <c r="C62" s="765"/>
      <c r="D62" s="765"/>
      <c r="E62" s="765"/>
      <c r="F62" s="765"/>
      <c r="G62" s="765"/>
      <c r="H62" s="765"/>
      <c r="I62" s="765"/>
      <c r="J62" s="765"/>
      <c r="K62" s="765"/>
      <c r="L62" s="765"/>
      <c r="M62" s="765"/>
      <c r="N62" s="765"/>
      <c r="O62" s="765"/>
      <c r="P62" s="765"/>
      <c r="Q62" s="765"/>
      <c r="R62" s="765"/>
      <c r="S62" s="765"/>
      <c r="T62" s="765"/>
      <c r="U62" s="765"/>
      <c r="V62" s="765"/>
      <c r="W62" s="765"/>
      <c r="X62" s="765"/>
      <c r="Y62" s="765"/>
      <c r="Z62" s="765"/>
      <c r="AA62" s="765"/>
      <c r="AB62" s="765"/>
      <c r="AC62" s="765"/>
      <c r="AD62" s="765"/>
      <c r="AE62" s="765"/>
      <c r="AF62" s="765"/>
      <c r="AG62" s="765"/>
      <c r="AH62" s="765"/>
      <c r="AI62" s="765"/>
      <c r="AJ62" s="765"/>
      <c r="AK62" s="765"/>
    </row>
    <row r="63" spans="2:37" ht="15" customHeight="1" x14ac:dyDescent="0.2">
      <c r="B63" s="764"/>
      <c r="C63" s="765"/>
      <c r="D63" s="765"/>
      <c r="E63" s="765"/>
      <c r="F63" s="765"/>
      <c r="G63" s="765"/>
      <c r="H63" s="765"/>
      <c r="I63" s="765"/>
      <c r="J63" s="765"/>
      <c r="K63" s="765"/>
      <c r="L63" s="765"/>
      <c r="M63" s="765"/>
      <c r="N63" s="765"/>
      <c r="O63" s="765"/>
      <c r="P63" s="765"/>
      <c r="Q63" s="765"/>
      <c r="R63" s="765"/>
      <c r="S63" s="765"/>
      <c r="T63" s="765"/>
      <c r="U63" s="765"/>
      <c r="V63" s="765"/>
      <c r="W63" s="765"/>
      <c r="X63" s="765"/>
      <c r="Y63" s="765"/>
      <c r="Z63" s="765"/>
      <c r="AA63" s="765"/>
      <c r="AB63" s="765"/>
      <c r="AC63" s="765"/>
      <c r="AD63" s="765"/>
      <c r="AE63" s="765"/>
      <c r="AF63" s="765"/>
      <c r="AG63" s="765"/>
      <c r="AH63" s="765"/>
      <c r="AI63" s="765"/>
      <c r="AJ63" s="765"/>
      <c r="AK63" s="765"/>
    </row>
    <row r="64" spans="2:37" ht="15" customHeight="1" x14ac:dyDescent="0.2">
      <c r="B64" s="765"/>
      <c r="C64" s="765"/>
      <c r="D64" s="765"/>
      <c r="E64" s="765"/>
      <c r="F64" s="765"/>
      <c r="G64" s="765"/>
      <c r="H64" s="765"/>
      <c r="I64" s="765"/>
      <c r="J64" s="765"/>
      <c r="K64" s="765"/>
      <c r="L64" s="765"/>
      <c r="M64" s="765"/>
      <c r="N64" s="765"/>
      <c r="O64" s="765"/>
      <c r="P64" s="765"/>
      <c r="Q64" s="765"/>
      <c r="R64" s="765"/>
      <c r="S64" s="765"/>
      <c r="T64" s="765"/>
      <c r="U64" s="765"/>
      <c r="V64" s="765"/>
      <c r="W64" s="765"/>
      <c r="X64" s="765"/>
      <c r="Y64" s="765"/>
      <c r="Z64" s="765"/>
      <c r="AA64" s="765"/>
      <c r="AB64" s="765"/>
      <c r="AC64" s="765"/>
      <c r="AD64" s="765"/>
      <c r="AE64" s="765"/>
      <c r="AF64" s="765"/>
      <c r="AG64" s="765"/>
      <c r="AH64" s="765"/>
      <c r="AI64" s="765"/>
      <c r="AJ64" s="765"/>
      <c r="AK64" s="765"/>
    </row>
    <row r="65" spans="2:37" ht="4.2" customHeight="1" x14ac:dyDescent="0.2">
      <c r="B65" s="348"/>
      <c r="C65" s="348"/>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row>
    <row r="66" spans="2:37" ht="12" customHeight="1" x14ac:dyDescent="0.2">
      <c r="B66" s="335" t="s">
        <v>411</v>
      </c>
      <c r="C66" s="348" t="s">
        <v>440</v>
      </c>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34" t="s">
        <v>194</v>
      </c>
      <c r="AI66" s="348"/>
      <c r="AJ66" s="348"/>
      <c r="AK66" s="369" t="s">
        <v>246</v>
      </c>
    </row>
    <row r="67" spans="2:37" ht="4.2" customHeight="1" x14ac:dyDescent="0.2">
      <c r="B67" s="335"/>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34"/>
      <c r="AI67" s="348"/>
      <c r="AJ67" s="348"/>
      <c r="AK67" s="336"/>
    </row>
    <row r="68" spans="2:37" ht="12" customHeight="1" x14ac:dyDescent="0.2">
      <c r="B68" s="335" t="s">
        <v>411</v>
      </c>
      <c r="C68" s="348" t="s">
        <v>441</v>
      </c>
      <c r="D68" s="348"/>
      <c r="E68" s="348"/>
      <c r="F68" s="348"/>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34" t="s">
        <v>194</v>
      </c>
      <c r="AI68" s="348"/>
      <c r="AJ68" s="348"/>
      <c r="AK68" s="369" t="s">
        <v>246</v>
      </c>
    </row>
    <row r="69" spans="2:37" ht="4.2" customHeight="1" x14ac:dyDescent="0.2">
      <c r="B69" s="335"/>
      <c r="C69" s="348"/>
      <c r="D69" s="348"/>
      <c r="E69" s="348"/>
      <c r="F69" s="348"/>
      <c r="G69" s="348"/>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c r="AH69" s="334"/>
      <c r="AI69" s="348"/>
      <c r="AJ69" s="348"/>
      <c r="AK69" s="348"/>
    </row>
    <row r="70" spans="2:37" ht="12" customHeight="1" x14ac:dyDescent="0.2">
      <c r="B70" s="335" t="s">
        <v>411</v>
      </c>
      <c r="C70" s="348" t="s">
        <v>442</v>
      </c>
      <c r="D70" s="348"/>
      <c r="E70" s="348"/>
      <c r="F70" s="348"/>
      <c r="G70" s="348"/>
      <c r="H70" s="348"/>
      <c r="I70" s="348"/>
      <c r="J70" s="348"/>
      <c r="K70" s="348"/>
      <c r="L70" s="348"/>
      <c r="M70" s="348"/>
      <c r="N70" s="348"/>
      <c r="O70" s="348"/>
      <c r="P70" s="348"/>
      <c r="Q70" s="348"/>
      <c r="R70" s="348"/>
      <c r="S70" s="348"/>
      <c r="T70" s="348"/>
      <c r="U70" s="348"/>
      <c r="V70" s="348"/>
      <c r="W70" s="348"/>
      <c r="X70" s="348"/>
      <c r="Y70" s="348"/>
      <c r="Z70" s="348"/>
      <c r="AA70" s="348"/>
      <c r="AB70" s="348"/>
      <c r="AC70" s="348"/>
      <c r="AD70" s="348"/>
      <c r="AE70" s="348"/>
      <c r="AF70" s="348"/>
      <c r="AG70" s="348"/>
      <c r="AH70" s="334" t="s">
        <v>194</v>
      </c>
      <c r="AI70" s="348"/>
      <c r="AJ70" s="348"/>
      <c r="AK70" s="369" t="s">
        <v>246</v>
      </c>
    </row>
    <row r="71" spans="2:37" ht="4.2" customHeight="1" x14ac:dyDescent="0.2">
      <c r="B71" s="335"/>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34"/>
      <c r="AI71" s="348"/>
      <c r="AJ71" s="348"/>
      <c r="AK71" s="348"/>
    </row>
    <row r="72" spans="2:37" ht="12" customHeight="1" x14ac:dyDescent="0.2">
      <c r="B72" s="335" t="s">
        <v>411</v>
      </c>
      <c r="C72" s="348" t="s">
        <v>443</v>
      </c>
      <c r="D72" s="348"/>
      <c r="E72" s="348"/>
      <c r="F72" s="348"/>
      <c r="G72" s="348"/>
      <c r="H72" s="348"/>
      <c r="I72" s="348"/>
      <c r="J72" s="348"/>
      <c r="K72" s="348"/>
      <c r="L72" s="348"/>
      <c r="M72" s="348"/>
      <c r="N72" s="348"/>
      <c r="O72" s="348"/>
      <c r="P72" s="348"/>
      <c r="Q72" s="348"/>
      <c r="R72" s="348"/>
      <c r="S72" s="348"/>
      <c r="T72" s="348"/>
      <c r="U72" s="348"/>
      <c r="V72" s="348"/>
      <c r="W72" s="348"/>
      <c r="X72" s="348"/>
      <c r="Y72" s="348"/>
      <c r="Z72" s="348"/>
      <c r="AA72" s="348"/>
      <c r="AB72" s="348"/>
      <c r="AC72" s="348"/>
      <c r="AD72" s="348"/>
      <c r="AE72" s="348"/>
      <c r="AF72" s="348"/>
      <c r="AG72" s="348"/>
      <c r="AH72" s="334" t="s">
        <v>194</v>
      </c>
      <c r="AI72" s="348"/>
      <c r="AJ72" s="348"/>
      <c r="AK72" s="369" t="s">
        <v>246</v>
      </c>
    </row>
    <row r="73" spans="2:37" ht="4.2" customHeight="1" x14ac:dyDescent="0.2">
      <c r="B73" s="335"/>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34"/>
      <c r="AI73" s="348"/>
      <c r="AJ73" s="348"/>
      <c r="AK73" s="348"/>
    </row>
    <row r="74" spans="2:37" ht="15" customHeight="1" x14ac:dyDescent="0.2">
      <c r="B74" s="348" t="s">
        <v>417</v>
      </c>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c r="AJ74" s="348"/>
      <c r="AK74" s="348"/>
    </row>
    <row r="75" spans="2:37" ht="4.2" customHeight="1" x14ac:dyDescent="0.2">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row>
    <row r="76" spans="2:37" ht="15" customHeight="1" x14ac:dyDescent="0.2">
      <c r="B76" s="748"/>
      <c r="C76" s="748"/>
      <c r="D76" s="748"/>
      <c r="E76" s="748"/>
      <c r="F76" s="748"/>
      <c r="G76" s="748"/>
      <c r="H76" s="748"/>
      <c r="I76" s="748"/>
      <c r="J76" s="748"/>
      <c r="K76" s="748"/>
      <c r="L76" s="748"/>
      <c r="M76" s="748"/>
      <c r="N76" s="748"/>
      <c r="O76" s="748"/>
      <c r="P76" s="748"/>
      <c r="Q76" s="748"/>
      <c r="R76" s="748"/>
      <c r="S76" s="748"/>
      <c r="T76" s="748"/>
      <c r="U76" s="748"/>
      <c r="V76" s="748"/>
      <c r="W76" s="748"/>
      <c r="X76" s="748"/>
      <c r="Y76" s="748"/>
      <c r="Z76" s="748"/>
      <c r="AA76" s="748"/>
      <c r="AB76" s="748"/>
      <c r="AC76" s="748"/>
      <c r="AD76" s="748"/>
      <c r="AE76" s="748"/>
      <c r="AF76" s="748"/>
      <c r="AG76" s="748"/>
      <c r="AH76" s="748"/>
      <c r="AI76" s="748"/>
      <c r="AJ76" s="748"/>
      <c r="AK76" s="748"/>
    </row>
    <row r="77" spans="2:37" ht="4.2" customHeight="1" x14ac:dyDescent="0.2">
      <c r="B77" s="748" t="s">
        <v>432</v>
      </c>
      <c r="C77" s="748"/>
      <c r="D77" s="748"/>
      <c r="E77" s="748"/>
      <c r="F77" s="748"/>
      <c r="G77" s="748"/>
      <c r="H77" s="748"/>
      <c r="I77" s="748"/>
      <c r="J77" s="748"/>
      <c r="K77" s="748"/>
      <c r="L77" s="748"/>
      <c r="M77" s="748"/>
      <c r="N77" s="748"/>
      <c r="O77" s="748"/>
      <c r="P77" s="748"/>
      <c r="Q77" s="748"/>
      <c r="R77" s="748"/>
      <c r="S77" s="748"/>
      <c r="T77" s="748"/>
      <c r="U77" s="748"/>
      <c r="V77" s="748"/>
      <c r="W77" s="748"/>
      <c r="X77" s="748"/>
      <c r="Y77" s="748"/>
      <c r="Z77" s="748"/>
      <c r="AA77" s="748"/>
      <c r="AB77" s="748"/>
      <c r="AC77" s="748"/>
      <c r="AD77" s="748"/>
      <c r="AE77" s="748"/>
      <c r="AF77" s="748"/>
      <c r="AG77" s="748"/>
      <c r="AH77" s="748"/>
      <c r="AI77" s="748"/>
      <c r="AJ77" s="748"/>
      <c r="AK77" s="748"/>
    </row>
    <row r="78" spans="2:37" ht="15" customHeight="1" x14ac:dyDescent="0.2">
      <c r="B78" s="748" t="s">
        <v>432</v>
      </c>
      <c r="C78" s="748"/>
      <c r="D78" s="748"/>
      <c r="E78" s="748"/>
      <c r="F78" s="748"/>
      <c r="G78" s="748"/>
      <c r="H78" s="748"/>
      <c r="I78" s="748"/>
      <c r="J78" s="748"/>
      <c r="K78" s="748"/>
      <c r="L78" s="748"/>
      <c r="M78" s="748"/>
      <c r="N78" s="748"/>
      <c r="O78" s="748"/>
      <c r="P78" s="748"/>
      <c r="Q78" s="748"/>
      <c r="R78" s="748"/>
      <c r="S78" s="748"/>
      <c r="T78" s="748"/>
      <c r="U78" s="748"/>
      <c r="V78" s="748"/>
      <c r="W78" s="748"/>
      <c r="X78" s="748"/>
      <c r="Y78" s="748"/>
      <c r="Z78" s="748"/>
      <c r="AA78" s="748"/>
      <c r="AB78" s="748"/>
      <c r="AC78" s="748"/>
      <c r="AD78" s="748"/>
      <c r="AE78" s="748"/>
      <c r="AF78" s="748"/>
      <c r="AG78" s="748"/>
      <c r="AH78" s="748"/>
      <c r="AI78" s="748"/>
      <c r="AJ78" s="748"/>
      <c r="AK78" s="748"/>
    </row>
    <row r="79" spans="2:37" ht="4.2" customHeight="1" x14ac:dyDescent="0.2">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J79" s="348"/>
      <c r="AK79" s="348"/>
    </row>
    <row r="80" spans="2:37" ht="4.2" customHeight="1" x14ac:dyDescent="0.2">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c r="AJ80" s="348"/>
      <c r="AK80" s="348"/>
    </row>
    <row r="81" spans="2:37" ht="15" customHeight="1" x14ac:dyDescent="0.2">
      <c r="B81" s="348" t="s">
        <v>419</v>
      </c>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t="s">
        <v>420</v>
      </c>
      <c r="AA81" s="348"/>
      <c r="AB81" s="348"/>
      <c r="AC81" s="348"/>
      <c r="AD81" s="348"/>
      <c r="AE81" s="348"/>
      <c r="AF81" s="348"/>
      <c r="AG81" s="348"/>
      <c r="AH81" s="348"/>
      <c r="AI81" s="348"/>
      <c r="AJ81" s="348"/>
      <c r="AK81" s="348"/>
    </row>
    <row r="82" spans="2:37" ht="15" customHeight="1" x14ac:dyDescent="0.2">
      <c r="B82" s="348" t="s">
        <v>421</v>
      </c>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t="s">
        <v>445</v>
      </c>
      <c r="AA82" s="348"/>
      <c r="AB82" s="348"/>
      <c r="AC82" s="348"/>
      <c r="AD82" s="348"/>
      <c r="AE82" s="348"/>
      <c r="AF82" s="348"/>
      <c r="AG82" s="348"/>
      <c r="AH82" s="348"/>
      <c r="AI82" s="348"/>
      <c r="AJ82" s="348"/>
      <c r="AK82" s="348"/>
    </row>
    <row r="83" spans="2:37" ht="15" customHeight="1" x14ac:dyDescent="0.2">
      <c r="B83" s="348" t="s">
        <v>446</v>
      </c>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c r="AJ83" s="348"/>
      <c r="AK83" s="348"/>
    </row>
    <row r="84" spans="2:37" ht="15" customHeight="1" x14ac:dyDescent="0.2">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c r="AJ84" s="348"/>
      <c r="AK84" s="348"/>
    </row>
    <row r="85" spans="2:37" ht="15" customHeight="1" x14ac:dyDescent="0.2">
      <c r="B85" s="337" t="s">
        <v>423</v>
      </c>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c r="AJ85" s="348"/>
      <c r="AK85" s="348"/>
    </row>
    <row r="86" spans="2:37" ht="15" customHeight="1" x14ac:dyDescent="0.2">
      <c r="B86" s="337"/>
    </row>
    <row r="87" spans="2:37" ht="15" customHeight="1" x14ac:dyDescent="0.2"/>
    <row r="88" spans="2:37" ht="15" customHeight="1" x14ac:dyDescent="0.2"/>
    <row r="89" spans="2:37" ht="15" customHeight="1" x14ac:dyDescent="0.2"/>
  </sheetData>
  <mergeCells count="44">
    <mergeCell ref="B78:AK78"/>
    <mergeCell ref="D55:AI55"/>
    <mergeCell ref="B58:AD59"/>
    <mergeCell ref="D61:AI61"/>
    <mergeCell ref="B62:AK64"/>
    <mergeCell ref="B76:AK76"/>
    <mergeCell ref="B77:AK77"/>
    <mergeCell ref="C53:AK53"/>
    <mergeCell ref="B47:L47"/>
    <mergeCell ref="X47:AK47"/>
    <mergeCell ref="B48:L48"/>
    <mergeCell ref="X48:AK48"/>
    <mergeCell ref="B49:L49"/>
    <mergeCell ref="X49:AK49"/>
    <mergeCell ref="C50:L50"/>
    <mergeCell ref="Z50:AK50"/>
    <mergeCell ref="C51:L51"/>
    <mergeCell ref="Z51:AK51"/>
    <mergeCell ref="D52:AK52"/>
    <mergeCell ref="B44:L44"/>
    <mergeCell ref="X44:AK44"/>
    <mergeCell ref="B45:L45"/>
    <mergeCell ref="X45:AK45"/>
    <mergeCell ref="B46:L46"/>
    <mergeCell ref="X46:AK46"/>
    <mergeCell ref="B43:L43"/>
    <mergeCell ref="X43:AK43"/>
    <mergeCell ref="I21:AK21"/>
    <mergeCell ref="E23:AK23"/>
    <mergeCell ref="E24:AK24"/>
    <mergeCell ref="B27:AK29"/>
    <mergeCell ref="B30:AK30"/>
    <mergeCell ref="B32:AK32"/>
    <mergeCell ref="B34:AK35"/>
    <mergeCell ref="B36:AK36"/>
    <mergeCell ref="B37:AK37"/>
    <mergeCell ref="B42:L42"/>
    <mergeCell ref="X42:AK42"/>
    <mergeCell ref="J20:AK20"/>
    <mergeCell ref="J12:AK12"/>
    <mergeCell ref="I13:AK13"/>
    <mergeCell ref="AM15:AO15"/>
    <mergeCell ref="N17:AK17"/>
    <mergeCell ref="N18:AK18"/>
  </mergeCells>
  <conditionalFormatting sqref="AK56">
    <cfRule type="expression" dxfId="28" priority="6">
      <formula>$A$5="YES"</formula>
    </cfRule>
  </conditionalFormatting>
  <conditionalFormatting sqref="AK58">
    <cfRule type="expression" dxfId="27" priority="5">
      <formula>$A$5="YES"</formula>
    </cfRule>
  </conditionalFormatting>
  <conditionalFormatting sqref="AK66">
    <cfRule type="expression" dxfId="26" priority="4">
      <formula>$A$5="YES"</formula>
    </cfRule>
  </conditionalFormatting>
  <conditionalFormatting sqref="AK68">
    <cfRule type="expression" dxfId="25" priority="3">
      <formula>$A$5="YES"</formula>
    </cfRule>
  </conditionalFormatting>
  <conditionalFormatting sqref="AK70">
    <cfRule type="expression" dxfId="24" priority="2">
      <formula>$A$5="YES"</formula>
    </cfRule>
  </conditionalFormatting>
  <conditionalFormatting sqref="AK72">
    <cfRule type="expression" dxfId="23" priority="1">
      <formula>$A$5="YES"</formula>
    </cfRule>
  </conditionalFormatting>
  <printOptions horizont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K388"/>
  <sheetViews>
    <sheetView showGridLines="0" showWhiteSpace="0" view="pageBreakPreview" topLeftCell="CM3" zoomScaleSheetLayoutView="100" workbookViewId="0">
      <selection activeCell="CS9" sqref="CS9"/>
    </sheetView>
  </sheetViews>
  <sheetFormatPr defaultRowHeight="13.2" x14ac:dyDescent="0.25"/>
  <cols>
    <col min="1" max="1" width="0.88671875" style="109" customWidth="1"/>
    <col min="2" max="3" width="2.5546875" style="109" customWidth="1"/>
    <col min="4" max="4" width="0.5546875" style="109" customWidth="1"/>
    <col min="5" max="6" width="2.5546875" style="109" customWidth="1"/>
    <col min="7" max="7" width="0.5546875" style="109" customWidth="1"/>
    <col min="8" max="8" width="2.5546875" style="109" customWidth="1"/>
    <col min="9" max="9" width="0.5546875" style="109" customWidth="1"/>
    <col min="10" max="10" width="2.5546875" style="109" customWidth="1"/>
    <col min="11" max="11" width="0.5546875" style="109" customWidth="1"/>
    <col min="12" max="12" width="2.5546875" style="109" customWidth="1"/>
    <col min="13" max="13" width="0.5546875" style="109" customWidth="1"/>
    <col min="14" max="14" width="2.5546875" style="109" customWidth="1"/>
    <col min="15" max="15" width="0.5546875" style="109" customWidth="1"/>
    <col min="16" max="16" width="2.5546875" style="109" customWidth="1"/>
    <col min="17" max="17" width="0.5546875" style="109" customWidth="1"/>
    <col min="18" max="18" width="2.5546875" style="109" customWidth="1"/>
    <col min="19" max="19" width="0.5546875" style="109" customWidth="1"/>
    <col min="20" max="20" width="2.5546875" style="109" customWidth="1"/>
    <col min="21" max="21" width="0.5546875" style="109" customWidth="1"/>
    <col min="22" max="22" width="2.5546875" style="109" customWidth="1"/>
    <col min="23" max="23" width="0.5546875" style="109" customWidth="1"/>
    <col min="24" max="24" width="2.5546875" style="109" customWidth="1"/>
    <col min="25" max="25" width="0.5546875" style="109" customWidth="1"/>
    <col min="26" max="28" width="2.5546875" style="109" customWidth="1"/>
    <col min="29" max="29" width="0.5546875" style="109" customWidth="1"/>
    <col min="30" max="30" width="2.5546875" style="109" customWidth="1"/>
    <col min="31" max="31" width="0.5546875" style="109" customWidth="1"/>
    <col min="32" max="32" width="2.5546875" style="109" customWidth="1"/>
    <col min="33" max="33" width="0.5546875" style="109" customWidth="1"/>
    <col min="34" max="34" width="2.5546875" style="109" customWidth="1"/>
    <col min="35" max="35" width="0.5546875" style="109" customWidth="1"/>
    <col min="36" max="36" width="2.5546875" style="109" customWidth="1"/>
    <col min="37" max="37" width="0.5546875" style="109" customWidth="1"/>
    <col min="38" max="38" width="2.5546875" style="109" customWidth="1"/>
    <col min="39" max="39" width="0.5546875" style="109" customWidth="1"/>
    <col min="40" max="40" width="2.5546875" style="109" customWidth="1"/>
    <col min="41" max="41" width="0.5546875" style="109" customWidth="1"/>
    <col min="42" max="42" width="2.5546875" style="109" customWidth="1"/>
    <col min="43" max="43" width="0.5546875" style="109" customWidth="1"/>
    <col min="44" max="45" width="2.5546875" style="109" customWidth="1"/>
    <col min="46" max="46" width="0.5546875" style="109" customWidth="1"/>
    <col min="47" max="47" width="2.5546875" style="109" customWidth="1"/>
    <col min="48" max="48" width="0.5546875" style="109" customWidth="1"/>
    <col min="49" max="49" width="2.5546875" style="109" customWidth="1"/>
    <col min="50" max="50" width="0.5546875" style="109" customWidth="1"/>
    <col min="51" max="51" width="2.5546875" style="109" customWidth="1"/>
    <col min="52" max="52" width="0.5546875" style="109" customWidth="1"/>
    <col min="53" max="53" width="2.5546875" style="109" customWidth="1"/>
    <col min="54" max="54" width="0.5546875" style="109" customWidth="1"/>
    <col min="55" max="55" width="2.5546875" style="109" customWidth="1"/>
    <col min="56" max="56" width="0.5546875" style="109" customWidth="1"/>
    <col min="57" max="57" width="3.109375" style="109" customWidth="1"/>
    <col min="58" max="58" width="0.5546875" style="109" customWidth="1"/>
    <col min="59" max="59" width="2.5546875" style="109" customWidth="1"/>
    <col min="60" max="60" width="0.5546875" style="109" customWidth="1"/>
    <col min="61" max="61" width="2.5546875" style="109" customWidth="1"/>
    <col min="62" max="62" width="0.5546875" style="109" customWidth="1"/>
    <col min="63" max="63" width="2.5546875" style="109" customWidth="1"/>
    <col min="64" max="64" width="0.5546875" style="109" customWidth="1"/>
    <col min="65" max="65" width="2.5546875" style="109" customWidth="1"/>
    <col min="66" max="66" width="0.5546875" style="109" customWidth="1"/>
    <col min="67" max="67" width="2.5546875" style="109" customWidth="1"/>
    <col min="68" max="68" width="0.5546875" style="109" customWidth="1"/>
    <col min="69" max="69" width="2.5546875" style="109" customWidth="1"/>
    <col min="70" max="70" width="0.5546875" style="109" customWidth="1"/>
    <col min="71" max="72" width="2.5546875" style="109" customWidth="1"/>
    <col min="73" max="73" width="0.5546875" style="109" customWidth="1"/>
    <col min="74" max="74" width="2.5546875" style="109" customWidth="1"/>
    <col min="75" max="75" width="0.5546875" style="109" customWidth="1"/>
    <col min="76" max="77" width="2.5546875" style="109" customWidth="1"/>
    <col min="78" max="78" width="0.5546875" style="109" customWidth="1"/>
    <col min="79" max="79" width="2.5546875" style="109" customWidth="1"/>
    <col min="80" max="80" width="0.5546875" style="109" customWidth="1"/>
    <col min="81" max="82" width="2.5546875" style="109" customWidth="1"/>
    <col min="83" max="83" width="0.5546875" style="109" customWidth="1"/>
    <col min="84" max="84" width="2.5546875" style="109" customWidth="1"/>
    <col min="85" max="85" width="0.88671875" style="109" customWidth="1"/>
    <col min="86" max="86" width="2.5546875" style="109" customWidth="1"/>
    <col min="87" max="87" width="0.5546875" style="109" customWidth="1"/>
    <col min="88" max="88" width="9.109375" style="109" customWidth="1"/>
    <col min="89" max="89" width="10.33203125" style="109" customWidth="1"/>
    <col min="90" max="92" width="8.88671875" style="109" customWidth="1"/>
    <col min="93" max="93" width="4.5546875" style="109" customWidth="1"/>
    <col min="94" max="94" width="37.88671875" style="109" customWidth="1"/>
    <col min="95" max="95" width="6.5546875" style="109" customWidth="1"/>
    <col min="96" max="96" width="8.88671875" style="109" customWidth="1"/>
    <col min="97" max="97" width="43.33203125" style="109" customWidth="1"/>
    <col min="98" max="98" width="20" style="109" customWidth="1"/>
    <col min="99" max="99" width="3.5546875" style="109" customWidth="1"/>
    <col min="100" max="102" width="4.44140625" style="109" customWidth="1"/>
    <col min="103" max="103" width="38" style="109" customWidth="1"/>
    <col min="104" max="104" width="23.44140625" style="109" customWidth="1"/>
    <col min="105" max="106" width="20.6640625" style="109" customWidth="1"/>
    <col min="107" max="107" width="2.109375" style="109" customWidth="1"/>
    <col min="108" max="108" width="3.88671875" style="109" customWidth="1"/>
    <col min="109" max="109" width="2.44140625" style="109" customWidth="1"/>
    <col min="110" max="110" width="4.6640625" style="109" customWidth="1"/>
    <col min="111" max="111" width="7.33203125" style="109" customWidth="1"/>
    <col min="112" max="112" width="54.88671875" style="109" customWidth="1"/>
    <col min="113" max="125" width="20.6640625" style="109" customWidth="1"/>
    <col min="126" max="127" width="2.6640625" style="109" customWidth="1"/>
    <col min="128" max="133" width="8.88671875" style="109" customWidth="1"/>
    <col min="134" max="259" width="9.109375" style="109"/>
    <col min="260" max="260" width="0.88671875" style="109" customWidth="1"/>
    <col min="261" max="261" width="2.5546875" style="109" customWidth="1"/>
    <col min="262" max="262" width="0.5546875" style="109" customWidth="1"/>
    <col min="263" max="263" width="2.5546875" style="109" customWidth="1"/>
    <col min="264" max="264" width="0.5546875" style="109" customWidth="1"/>
    <col min="265" max="265" width="2.5546875" style="109" customWidth="1"/>
    <col min="266" max="266" width="0.5546875" style="109" customWidth="1"/>
    <col min="267" max="267" width="2.5546875" style="109" customWidth="1"/>
    <col min="268" max="268" width="0.5546875" style="109" customWidth="1"/>
    <col min="269" max="269" width="2.5546875" style="109" customWidth="1"/>
    <col min="270" max="270" width="0.5546875" style="109" customWidth="1"/>
    <col min="271" max="271" width="2.5546875" style="109" customWidth="1"/>
    <col min="272" max="272" width="0.5546875" style="109" customWidth="1"/>
    <col min="273" max="273" width="2.5546875" style="109" customWidth="1"/>
    <col min="274" max="274" width="0.5546875" style="109" customWidth="1"/>
    <col min="275" max="275" width="2.5546875" style="109" customWidth="1"/>
    <col min="276" max="276" width="0.5546875" style="109" customWidth="1"/>
    <col min="277" max="277" width="2.5546875" style="109" customWidth="1"/>
    <col min="278" max="278" width="0.5546875" style="109" customWidth="1"/>
    <col min="279" max="279" width="2.5546875" style="109" customWidth="1"/>
    <col min="280" max="280" width="0.5546875" style="109" customWidth="1"/>
    <col min="281" max="281" width="2.5546875" style="109" customWidth="1"/>
    <col min="282" max="282" width="0.5546875" style="109" customWidth="1"/>
    <col min="283" max="283" width="2.5546875" style="109" customWidth="1"/>
    <col min="284" max="284" width="0.5546875" style="109" customWidth="1"/>
    <col min="285" max="285" width="2.5546875" style="109" customWidth="1"/>
    <col min="286" max="286" width="0.5546875" style="109" customWidth="1"/>
    <col min="287" max="287" width="2.5546875" style="109" customWidth="1"/>
    <col min="288" max="288" width="0.5546875" style="109" customWidth="1"/>
    <col min="289" max="289" width="2.5546875" style="109" customWidth="1"/>
    <col min="290" max="290" width="0.5546875" style="109" customWidth="1"/>
    <col min="291" max="291" width="2.5546875" style="109" customWidth="1"/>
    <col min="292" max="292" width="0.5546875" style="109" customWidth="1"/>
    <col min="293" max="293" width="2.5546875" style="109" customWidth="1"/>
    <col min="294" max="294" width="0.5546875" style="109" customWidth="1"/>
    <col min="295" max="295" width="2.5546875" style="109" customWidth="1"/>
    <col min="296" max="296" width="0.5546875" style="109" customWidth="1"/>
    <col min="297" max="297" width="2.5546875" style="109" customWidth="1"/>
    <col min="298" max="298" width="0.5546875" style="109" customWidth="1"/>
    <col min="299" max="299" width="2.5546875" style="109" customWidth="1"/>
    <col min="300" max="300" width="0.5546875" style="109" customWidth="1"/>
    <col min="301" max="301" width="2.5546875" style="109" customWidth="1"/>
    <col min="302" max="302" width="0.5546875" style="109" customWidth="1"/>
    <col min="303" max="303" width="2.5546875" style="109" customWidth="1"/>
    <col min="304" max="304" width="0.5546875" style="109" customWidth="1"/>
    <col min="305" max="305" width="2.5546875" style="109" customWidth="1"/>
    <col min="306" max="306" width="0.5546875" style="109" customWidth="1"/>
    <col min="307" max="307" width="2.5546875" style="109" customWidth="1"/>
    <col min="308" max="308" width="0.5546875" style="109" customWidth="1"/>
    <col min="309" max="309" width="2.5546875" style="109" customWidth="1"/>
    <col min="310" max="310" width="0.5546875" style="109" customWidth="1"/>
    <col min="311" max="311" width="2.5546875" style="109" customWidth="1"/>
    <col min="312" max="312" width="0.5546875" style="109" customWidth="1"/>
    <col min="313" max="313" width="2.5546875" style="109" customWidth="1"/>
    <col min="314" max="314" width="0.5546875" style="109" customWidth="1"/>
    <col min="315" max="315" width="2.5546875" style="109" customWidth="1"/>
    <col min="316" max="316" width="0.5546875" style="109" customWidth="1"/>
    <col min="317" max="317" width="2.5546875" style="109" customWidth="1"/>
    <col min="318" max="318" width="0.5546875" style="109" customWidth="1"/>
    <col min="319" max="319" width="2.5546875" style="109" customWidth="1"/>
    <col min="320" max="320" width="0.5546875" style="109" customWidth="1"/>
    <col min="321" max="321" width="2.5546875" style="109" customWidth="1"/>
    <col min="322" max="322" width="0.5546875" style="109" customWidth="1"/>
    <col min="323" max="323" width="2.5546875" style="109" customWidth="1"/>
    <col min="324" max="324" width="0.5546875" style="109" customWidth="1"/>
    <col min="325" max="325" width="2.5546875" style="109" customWidth="1"/>
    <col min="326" max="326" width="0.5546875" style="109" customWidth="1"/>
    <col min="327" max="327" width="2.5546875" style="109" customWidth="1"/>
    <col min="328" max="328" width="0.5546875" style="109" customWidth="1"/>
    <col min="329" max="329" width="2.5546875" style="109" customWidth="1"/>
    <col min="330" max="330" width="0.5546875" style="109" customWidth="1"/>
    <col min="331" max="331" width="2.5546875" style="109" customWidth="1"/>
    <col min="332" max="332" width="0.5546875" style="109" customWidth="1"/>
    <col min="333" max="333" width="2.5546875" style="109" customWidth="1"/>
    <col min="334" max="334" width="0.5546875" style="109" customWidth="1"/>
    <col min="335" max="335" width="2.5546875" style="109" customWidth="1"/>
    <col min="336" max="336" width="0.5546875" style="109" customWidth="1"/>
    <col min="337" max="337" width="2.5546875" style="109" customWidth="1"/>
    <col min="338" max="338" width="0.5546875" style="109" customWidth="1"/>
    <col min="339" max="339" width="2.5546875" style="109" customWidth="1"/>
    <col min="340" max="340" width="0.5546875" style="109" customWidth="1"/>
    <col min="341" max="341" width="2.5546875" style="109" customWidth="1"/>
    <col min="342" max="342" width="0.5546875" style="109" customWidth="1"/>
    <col min="343" max="343" width="2.5546875" style="109" customWidth="1"/>
    <col min="344" max="344" width="0.5546875" style="109" customWidth="1"/>
    <col min="345" max="345" width="2.5546875" style="109" customWidth="1"/>
    <col min="346" max="346" width="0.5546875" style="109" customWidth="1"/>
    <col min="347" max="347" width="2.5546875" style="109" customWidth="1"/>
    <col min="348" max="348" width="0.5546875" style="109" customWidth="1"/>
    <col min="349" max="349" width="2.5546875" style="109" customWidth="1"/>
    <col min="350" max="350" width="0.5546875" style="109" customWidth="1"/>
    <col min="351" max="354" width="9.109375" style="109"/>
    <col min="355" max="383" width="2.6640625" style="109" customWidth="1"/>
    <col min="384" max="515" width="9.109375" style="109"/>
    <col min="516" max="516" width="0.88671875" style="109" customWidth="1"/>
    <col min="517" max="517" width="2.5546875" style="109" customWidth="1"/>
    <col min="518" max="518" width="0.5546875" style="109" customWidth="1"/>
    <col min="519" max="519" width="2.5546875" style="109" customWidth="1"/>
    <col min="520" max="520" width="0.5546875" style="109" customWidth="1"/>
    <col min="521" max="521" width="2.5546875" style="109" customWidth="1"/>
    <col min="522" max="522" width="0.5546875" style="109" customWidth="1"/>
    <col min="523" max="523" width="2.5546875" style="109" customWidth="1"/>
    <col min="524" max="524" width="0.5546875" style="109" customWidth="1"/>
    <col min="525" max="525" width="2.5546875" style="109" customWidth="1"/>
    <col min="526" max="526" width="0.5546875" style="109" customWidth="1"/>
    <col min="527" max="527" width="2.5546875" style="109" customWidth="1"/>
    <col min="528" max="528" width="0.5546875" style="109" customWidth="1"/>
    <col min="529" max="529" width="2.5546875" style="109" customWidth="1"/>
    <col min="530" max="530" width="0.5546875" style="109" customWidth="1"/>
    <col min="531" max="531" width="2.5546875" style="109" customWidth="1"/>
    <col min="532" max="532" width="0.5546875" style="109" customWidth="1"/>
    <col min="533" max="533" width="2.5546875" style="109" customWidth="1"/>
    <col min="534" max="534" width="0.5546875" style="109" customWidth="1"/>
    <col min="535" max="535" width="2.5546875" style="109" customWidth="1"/>
    <col min="536" max="536" width="0.5546875" style="109" customWidth="1"/>
    <col min="537" max="537" width="2.5546875" style="109" customWidth="1"/>
    <col min="538" max="538" width="0.5546875" style="109" customWidth="1"/>
    <col min="539" max="539" width="2.5546875" style="109" customWidth="1"/>
    <col min="540" max="540" width="0.5546875" style="109" customWidth="1"/>
    <col min="541" max="541" width="2.5546875" style="109" customWidth="1"/>
    <col min="542" max="542" width="0.5546875" style="109" customWidth="1"/>
    <col min="543" max="543" width="2.5546875" style="109" customWidth="1"/>
    <col min="544" max="544" width="0.5546875" style="109" customWidth="1"/>
    <col min="545" max="545" width="2.5546875" style="109" customWidth="1"/>
    <col min="546" max="546" width="0.5546875" style="109" customWidth="1"/>
    <col min="547" max="547" width="2.5546875" style="109" customWidth="1"/>
    <col min="548" max="548" width="0.5546875" style="109" customWidth="1"/>
    <col min="549" max="549" width="2.5546875" style="109" customWidth="1"/>
    <col min="550" max="550" width="0.5546875" style="109" customWidth="1"/>
    <col min="551" max="551" width="2.5546875" style="109" customWidth="1"/>
    <col min="552" max="552" width="0.5546875" style="109" customWidth="1"/>
    <col min="553" max="553" width="2.5546875" style="109" customWidth="1"/>
    <col min="554" max="554" width="0.5546875" style="109" customWidth="1"/>
    <col min="555" max="555" width="2.5546875" style="109" customWidth="1"/>
    <col min="556" max="556" width="0.5546875" style="109" customWidth="1"/>
    <col min="557" max="557" width="2.5546875" style="109" customWidth="1"/>
    <col min="558" max="558" width="0.5546875" style="109" customWidth="1"/>
    <col min="559" max="559" width="2.5546875" style="109" customWidth="1"/>
    <col min="560" max="560" width="0.5546875" style="109" customWidth="1"/>
    <col min="561" max="561" width="2.5546875" style="109" customWidth="1"/>
    <col min="562" max="562" width="0.5546875" style="109" customWidth="1"/>
    <col min="563" max="563" width="2.5546875" style="109" customWidth="1"/>
    <col min="564" max="564" width="0.5546875" style="109" customWidth="1"/>
    <col min="565" max="565" width="2.5546875" style="109" customWidth="1"/>
    <col min="566" max="566" width="0.5546875" style="109" customWidth="1"/>
    <col min="567" max="567" width="2.5546875" style="109" customWidth="1"/>
    <col min="568" max="568" width="0.5546875" style="109" customWidth="1"/>
    <col min="569" max="569" width="2.5546875" style="109" customWidth="1"/>
    <col min="570" max="570" width="0.5546875" style="109" customWidth="1"/>
    <col min="571" max="571" width="2.5546875" style="109" customWidth="1"/>
    <col min="572" max="572" width="0.5546875" style="109" customWidth="1"/>
    <col min="573" max="573" width="2.5546875" style="109" customWidth="1"/>
    <col min="574" max="574" width="0.5546875" style="109" customWidth="1"/>
    <col min="575" max="575" width="2.5546875" style="109" customWidth="1"/>
    <col min="576" max="576" width="0.5546875" style="109" customWidth="1"/>
    <col min="577" max="577" width="2.5546875" style="109" customWidth="1"/>
    <col min="578" max="578" width="0.5546875" style="109" customWidth="1"/>
    <col min="579" max="579" width="2.5546875" style="109" customWidth="1"/>
    <col min="580" max="580" width="0.5546875" style="109" customWidth="1"/>
    <col min="581" max="581" width="2.5546875" style="109" customWidth="1"/>
    <col min="582" max="582" width="0.5546875" style="109" customWidth="1"/>
    <col min="583" max="583" width="2.5546875" style="109" customWidth="1"/>
    <col min="584" max="584" width="0.5546875" style="109" customWidth="1"/>
    <col min="585" max="585" width="2.5546875" style="109" customWidth="1"/>
    <col min="586" max="586" width="0.5546875" style="109" customWidth="1"/>
    <col min="587" max="587" width="2.5546875" style="109" customWidth="1"/>
    <col min="588" max="588" width="0.5546875" style="109" customWidth="1"/>
    <col min="589" max="589" width="2.5546875" style="109" customWidth="1"/>
    <col min="590" max="590" width="0.5546875" style="109" customWidth="1"/>
    <col min="591" max="591" width="2.5546875" style="109" customWidth="1"/>
    <col min="592" max="592" width="0.5546875" style="109" customWidth="1"/>
    <col min="593" max="593" width="2.5546875" style="109" customWidth="1"/>
    <col min="594" max="594" width="0.5546875" style="109" customWidth="1"/>
    <col min="595" max="595" width="2.5546875" style="109" customWidth="1"/>
    <col min="596" max="596" width="0.5546875" style="109" customWidth="1"/>
    <col min="597" max="597" width="2.5546875" style="109" customWidth="1"/>
    <col min="598" max="598" width="0.5546875" style="109" customWidth="1"/>
    <col min="599" max="599" width="2.5546875" style="109" customWidth="1"/>
    <col min="600" max="600" width="0.5546875" style="109" customWidth="1"/>
    <col min="601" max="601" width="2.5546875" style="109" customWidth="1"/>
    <col min="602" max="602" width="0.5546875" style="109" customWidth="1"/>
    <col min="603" max="603" width="2.5546875" style="109" customWidth="1"/>
    <col min="604" max="604" width="0.5546875" style="109" customWidth="1"/>
    <col min="605" max="605" width="2.5546875" style="109" customWidth="1"/>
    <col min="606" max="606" width="0.5546875" style="109" customWidth="1"/>
    <col min="607" max="610" width="9.109375" style="109"/>
    <col min="611" max="639" width="2.6640625" style="109" customWidth="1"/>
    <col min="640" max="771" width="9.109375" style="109"/>
    <col min="772" max="772" width="0.88671875" style="109" customWidth="1"/>
    <col min="773" max="773" width="2.5546875" style="109" customWidth="1"/>
    <col min="774" max="774" width="0.5546875" style="109" customWidth="1"/>
    <col min="775" max="775" width="2.5546875" style="109" customWidth="1"/>
    <col min="776" max="776" width="0.5546875" style="109" customWidth="1"/>
    <col min="777" max="777" width="2.5546875" style="109" customWidth="1"/>
    <col min="778" max="778" width="0.5546875" style="109" customWidth="1"/>
    <col min="779" max="779" width="2.5546875" style="109" customWidth="1"/>
    <col min="780" max="780" width="0.5546875" style="109" customWidth="1"/>
    <col min="781" max="781" width="2.5546875" style="109" customWidth="1"/>
    <col min="782" max="782" width="0.5546875" style="109" customWidth="1"/>
    <col min="783" max="783" width="2.5546875" style="109" customWidth="1"/>
    <col min="784" max="784" width="0.5546875" style="109" customWidth="1"/>
    <col min="785" max="785" width="2.5546875" style="109" customWidth="1"/>
    <col min="786" max="786" width="0.5546875" style="109" customWidth="1"/>
    <col min="787" max="787" width="2.5546875" style="109" customWidth="1"/>
    <col min="788" max="788" width="0.5546875" style="109" customWidth="1"/>
    <col min="789" max="789" width="2.5546875" style="109" customWidth="1"/>
    <col min="790" max="790" width="0.5546875" style="109" customWidth="1"/>
    <col min="791" max="791" width="2.5546875" style="109" customWidth="1"/>
    <col min="792" max="792" width="0.5546875" style="109" customWidth="1"/>
    <col min="793" max="793" width="2.5546875" style="109" customWidth="1"/>
    <col min="794" max="794" width="0.5546875" style="109" customWidth="1"/>
    <col min="795" max="795" width="2.5546875" style="109" customWidth="1"/>
    <col min="796" max="796" width="0.5546875" style="109" customWidth="1"/>
    <col min="797" max="797" width="2.5546875" style="109" customWidth="1"/>
    <col min="798" max="798" width="0.5546875" style="109" customWidth="1"/>
    <col min="799" max="799" width="2.5546875" style="109" customWidth="1"/>
    <col min="800" max="800" width="0.5546875" style="109" customWidth="1"/>
    <col min="801" max="801" width="2.5546875" style="109" customWidth="1"/>
    <col min="802" max="802" width="0.5546875" style="109" customWidth="1"/>
    <col min="803" max="803" width="2.5546875" style="109" customWidth="1"/>
    <col min="804" max="804" width="0.5546875" style="109" customWidth="1"/>
    <col min="805" max="805" width="2.5546875" style="109" customWidth="1"/>
    <col min="806" max="806" width="0.5546875" style="109" customWidth="1"/>
    <col min="807" max="807" width="2.5546875" style="109" customWidth="1"/>
    <col min="808" max="808" width="0.5546875" style="109" customWidth="1"/>
    <col min="809" max="809" width="2.5546875" style="109" customWidth="1"/>
    <col min="810" max="810" width="0.5546875" style="109" customWidth="1"/>
    <col min="811" max="811" width="2.5546875" style="109" customWidth="1"/>
    <col min="812" max="812" width="0.5546875" style="109" customWidth="1"/>
    <col min="813" max="813" width="2.5546875" style="109" customWidth="1"/>
    <col min="814" max="814" width="0.5546875" style="109" customWidth="1"/>
    <col min="815" max="815" width="2.5546875" style="109" customWidth="1"/>
    <col min="816" max="816" width="0.5546875" style="109" customWidth="1"/>
    <col min="817" max="817" width="2.5546875" style="109" customWidth="1"/>
    <col min="818" max="818" width="0.5546875" style="109" customWidth="1"/>
    <col min="819" max="819" width="2.5546875" style="109" customWidth="1"/>
    <col min="820" max="820" width="0.5546875" style="109" customWidth="1"/>
    <col min="821" max="821" width="2.5546875" style="109" customWidth="1"/>
    <col min="822" max="822" width="0.5546875" style="109" customWidth="1"/>
    <col min="823" max="823" width="2.5546875" style="109" customWidth="1"/>
    <col min="824" max="824" width="0.5546875" style="109" customWidth="1"/>
    <col min="825" max="825" width="2.5546875" style="109" customWidth="1"/>
    <col min="826" max="826" width="0.5546875" style="109" customWidth="1"/>
    <col min="827" max="827" width="2.5546875" style="109" customWidth="1"/>
    <col min="828" max="828" width="0.5546875" style="109" customWidth="1"/>
    <col min="829" max="829" width="2.5546875" style="109" customWidth="1"/>
    <col min="830" max="830" width="0.5546875" style="109" customWidth="1"/>
    <col min="831" max="831" width="2.5546875" style="109" customWidth="1"/>
    <col min="832" max="832" width="0.5546875" style="109" customWidth="1"/>
    <col min="833" max="833" width="2.5546875" style="109" customWidth="1"/>
    <col min="834" max="834" width="0.5546875" style="109" customWidth="1"/>
    <col min="835" max="835" width="2.5546875" style="109" customWidth="1"/>
    <col min="836" max="836" width="0.5546875" style="109" customWidth="1"/>
    <col min="837" max="837" width="2.5546875" style="109" customWidth="1"/>
    <col min="838" max="838" width="0.5546875" style="109" customWidth="1"/>
    <col min="839" max="839" width="2.5546875" style="109" customWidth="1"/>
    <col min="840" max="840" width="0.5546875" style="109" customWidth="1"/>
    <col min="841" max="841" width="2.5546875" style="109" customWidth="1"/>
    <col min="842" max="842" width="0.5546875" style="109" customWidth="1"/>
    <col min="843" max="843" width="2.5546875" style="109" customWidth="1"/>
    <col min="844" max="844" width="0.5546875" style="109" customWidth="1"/>
    <col min="845" max="845" width="2.5546875" style="109" customWidth="1"/>
    <col min="846" max="846" width="0.5546875" style="109" customWidth="1"/>
    <col min="847" max="847" width="2.5546875" style="109" customWidth="1"/>
    <col min="848" max="848" width="0.5546875" style="109" customWidth="1"/>
    <col min="849" max="849" width="2.5546875" style="109" customWidth="1"/>
    <col min="850" max="850" width="0.5546875" style="109" customWidth="1"/>
    <col min="851" max="851" width="2.5546875" style="109" customWidth="1"/>
    <col min="852" max="852" width="0.5546875" style="109" customWidth="1"/>
    <col min="853" max="853" width="2.5546875" style="109" customWidth="1"/>
    <col min="854" max="854" width="0.5546875" style="109" customWidth="1"/>
    <col min="855" max="855" width="2.5546875" style="109" customWidth="1"/>
    <col min="856" max="856" width="0.5546875" style="109" customWidth="1"/>
    <col min="857" max="857" width="2.5546875" style="109" customWidth="1"/>
    <col min="858" max="858" width="0.5546875" style="109" customWidth="1"/>
    <col min="859" max="859" width="2.5546875" style="109" customWidth="1"/>
    <col min="860" max="860" width="0.5546875" style="109" customWidth="1"/>
    <col min="861" max="861" width="2.5546875" style="109" customWidth="1"/>
    <col min="862" max="862" width="0.5546875" style="109" customWidth="1"/>
    <col min="863" max="866" width="9.109375" style="109"/>
    <col min="867" max="895" width="2.6640625" style="109" customWidth="1"/>
    <col min="896" max="1027" width="9.109375" style="109"/>
    <col min="1028" max="1028" width="0.88671875" style="109" customWidth="1"/>
    <col min="1029" max="1029" width="2.5546875" style="109" customWidth="1"/>
    <col min="1030" max="1030" width="0.5546875" style="109" customWidth="1"/>
    <col min="1031" max="1031" width="2.5546875" style="109" customWidth="1"/>
    <col min="1032" max="1032" width="0.5546875" style="109" customWidth="1"/>
    <col min="1033" max="1033" width="2.5546875" style="109" customWidth="1"/>
    <col min="1034" max="1034" width="0.5546875" style="109" customWidth="1"/>
    <col min="1035" max="1035" width="2.5546875" style="109" customWidth="1"/>
    <col min="1036" max="1036" width="0.5546875" style="109" customWidth="1"/>
    <col min="1037" max="1037" width="2.5546875" style="109" customWidth="1"/>
    <col min="1038" max="1038" width="0.5546875" style="109" customWidth="1"/>
    <col min="1039" max="1039" width="2.5546875" style="109" customWidth="1"/>
    <col min="1040" max="1040" width="0.5546875" style="109" customWidth="1"/>
    <col min="1041" max="1041" width="2.5546875" style="109" customWidth="1"/>
    <col min="1042" max="1042" width="0.5546875" style="109" customWidth="1"/>
    <col min="1043" max="1043" width="2.5546875" style="109" customWidth="1"/>
    <col min="1044" max="1044" width="0.5546875" style="109" customWidth="1"/>
    <col min="1045" max="1045" width="2.5546875" style="109" customWidth="1"/>
    <col min="1046" max="1046" width="0.5546875" style="109" customWidth="1"/>
    <col min="1047" max="1047" width="2.5546875" style="109" customWidth="1"/>
    <col min="1048" max="1048" width="0.5546875" style="109" customWidth="1"/>
    <col min="1049" max="1049" width="2.5546875" style="109" customWidth="1"/>
    <col min="1050" max="1050" width="0.5546875" style="109" customWidth="1"/>
    <col min="1051" max="1051" width="2.5546875" style="109" customWidth="1"/>
    <col min="1052" max="1052" width="0.5546875" style="109" customWidth="1"/>
    <col min="1053" max="1053" width="2.5546875" style="109" customWidth="1"/>
    <col min="1054" max="1054" width="0.5546875" style="109" customWidth="1"/>
    <col min="1055" max="1055" width="2.5546875" style="109" customWidth="1"/>
    <col min="1056" max="1056" width="0.5546875" style="109" customWidth="1"/>
    <col min="1057" max="1057" width="2.5546875" style="109" customWidth="1"/>
    <col min="1058" max="1058" width="0.5546875" style="109" customWidth="1"/>
    <col min="1059" max="1059" width="2.5546875" style="109" customWidth="1"/>
    <col min="1060" max="1060" width="0.5546875" style="109" customWidth="1"/>
    <col min="1061" max="1061" width="2.5546875" style="109" customWidth="1"/>
    <col min="1062" max="1062" width="0.5546875" style="109" customWidth="1"/>
    <col min="1063" max="1063" width="2.5546875" style="109" customWidth="1"/>
    <col min="1064" max="1064" width="0.5546875" style="109" customWidth="1"/>
    <col min="1065" max="1065" width="2.5546875" style="109" customWidth="1"/>
    <col min="1066" max="1066" width="0.5546875" style="109" customWidth="1"/>
    <col min="1067" max="1067" width="2.5546875" style="109" customWidth="1"/>
    <col min="1068" max="1068" width="0.5546875" style="109" customWidth="1"/>
    <col min="1069" max="1069" width="2.5546875" style="109" customWidth="1"/>
    <col min="1070" max="1070" width="0.5546875" style="109" customWidth="1"/>
    <col min="1071" max="1071" width="2.5546875" style="109" customWidth="1"/>
    <col min="1072" max="1072" width="0.5546875" style="109" customWidth="1"/>
    <col min="1073" max="1073" width="2.5546875" style="109" customWidth="1"/>
    <col min="1074" max="1074" width="0.5546875" style="109" customWidth="1"/>
    <col min="1075" max="1075" width="2.5546875" style="109" customWidth="1"/>
    <col min="1076" max="1076" width="0.5546875" style="109" customWidth="1"/>
    <col min="1077" max="1077" width="2.5546875" style="109" customWidth="1"/>
    <col min="1078" max="1078" width="0.5546875" style="109" customWidth="1"/>
    <col min="1079" max="1079" width="2.5546875" style="109" customWidth="1"/>
    <col min="1080" max="1080" width="0.5546875" style="109" customWidth="1"/>
    <col min="1081" max="1081" width="2.5546875" style="109" customWidth="1"/>
    <col min="1082" max="1082" width="0.5546875" style="109" customWidth="1"/>
    <col min="1083" max="1083" width="2.5546875" style="109" customWidth="1"/>
    <col min="1084" max="1084" width="0.5546875" style="109" customWidth="1"/>
    <col min="1085" max="1085" width="2.5546875" style="109" customWidth="1"/>
    <col min="1086" max="1086" width="0.5546875" style="109" customWidth="1"/>
    <col min="1087" max="1087" width="2.5546875" style="109" customWidth="1"/>
    <col min="1088" max="1088" width="0.5546875" style="109" customWidth="1"/>
    <col min="1089" max="1089" width="2.5546875" style="109" customWidth="1"/>
    <col min="1090" max="1090" width="0.5546875" style="109" customWidth="1"/>
    <col min="1091" max="1091" width="2.5546875" style="109" customWidth="1"/>
    <col min="1092" max="1092" width="0.5546875" style="109" customWidth="1"/>
    <col min="1093" max="1093" width="2.5546875" style="109" customWidth="1"/>
    <col min="1094" max="1094" width="0.5546875" style="109" customWidth="1"/>
    <col min="1095" max="1095" width="2.5546875" style="109" customWidth="1"/>
    <col min="1096" max="1096" width="0.5546875" style="109" customWidth="1"/>
    <col min="1097" max="1097" width="2.5546875" style="109" customWidth="1"/>
    <col min="1098" max="1098" width="0.5546875" style="109" customWidth="1"/>
    <col min="1099" max="1099" width="2.5546875" style="109" customWidth="1"/>
    <col min="1100" max="1100" width="0.5546875" style="109" customWidth="1"/>
    <col min="1101" max="1101" width="2.5546875" style="109" customWidth="1"/>
    <col min="1102" max="1102" width="0.5546875" style="109" customWidth="1"/>
    <col min="1103" max="1103" width="2.5546875" style="109" customWidth="1"/>
    <col min="1104" max="1104" width="0.5546875" style="109" customWidth="1"/>
    <col min="1105" max="1105" width="2.5546875" style="109" customWidth="1"/>
    <col min="1106" max="1106" width="0.5546875" style="109" customWidth="1"/>
    <col min="1107" max="1107" width="2.5546875" style="109" customWidth="1"/>
    <col min="1108" max="1108" width="0.5546875" style="109" customWidth="1"/>
    <col min="1109" max="1109" width="2.5546875" style="109" customWidth="1"/>
    <col min="1110" max="1110" width="0.5546875" style="109" customWidth="1"/>
    <col min="1111" max="1111" width="2.5546875" style="109" customWidth="1"/>
    <col min="1112" max="1112" width="0.5546875" style="109" customWidth="1"/>
    <col min="1113" max="1113" width="2.5546875" style="109" customWidth="1"/>
    <col min="1114" max="1114" width="0.5546875" style="109" customWidth="1"/>
    <col min="1115" max="1115" width="2.5546875" style="109" customWidth="1"/>
    <col min="1116" max="1116" width="0.5546875" style="109" customWidth="1"/>
    <col min="1117" max="1117" width="2.5546875" style="109" customWidth="1"/>
    <col min="1118" max="1118" width="0.5546875" style="109" customWidth="1"/>
    <col min="1119" max="1122" width="9.109375" style="109"/>
    <col min="1123" max="1151" width="2.6640625" style="109" customWidth="1"/>
    <col min="1152" max="1283" width="9.109375" style="109"/>
    <col min="1284" max="1284" width="0.88671875" style="109" customWidth="1"/>
    <col min="1285" max="1285" width="2.5546875" style="109" customWidth="1"/>
    <col min="1286" max="1286" width="0.5546875" style="109" customWidth="1"/>
    <col min="1287" max="1287" width="2.5546875" style="109" customWidth="1"/>
    <col min="1288" max="1288" width="0.5546875" style="109" customWidth="1"/>
    <col min="1289" max="1289" width="2.5546875" style="109" customWidth="1"/>
    <col min="1290" max="1290" width="0.5546875" style="109" customWidth="1"/>
    <col min="1291" max="1291" width="2.5546875" style="109" customWidth="1"/>
    <col min="1292" max="1292" width="0.5546875" style="109" customWidth="1"/>
    <col min="1293" max="1293" width="2.5546875" style="109" customWidth="1"/>
    <col min="1294" max="1294" width="0.5546875" style="109" customWidth="1"/>
    <col min="1295" max="1295" width="2.5546875" style="109" customWidth="1"/>
    <col min="1296" max="1296" width="0.5546875" style="109" customWidth="1"/>
    <col min="1297" max="1297" width="2.5546875" style="109" customWidth="1"/>
    <col min="1298" max="1298" width="0.5546875" style="109" customWidth="1"/>
    <col min="1299" max="1299" width="2.5546875" style="109" customWidth="1"/>
    <col min="1300" max="1300" width="0.5546875" style="109" customWidth="1"/>
    <col min="1301" max="1301" width="2.5546875" style="109" customWidth="1"/>
    <col min="1302" max="1302" width="0.5546875" style="109" customWidth="1"/>
    <col min="1303" max="1303" width="2.5546875" style="109" customWidth="1"/>
    <col min="1304" max="1304" width="0.5546875" style="109" customWidth="1"/>
    <col min="1305" max="1305" width="2.5546875" style="109" customWidth="1"/>
    <col min="1306" max="1306" width="0.5546875" style="109" customWidth="1"/>
    <col min="1307" max="1307" width="2.5546875" style="109" customWidth="1"/>
    <col min="1308" max="1308" width="0.5546875" style="109" customWidth="1"/>
    <col min="1309" max="1309" width="2.5546875" style="109" customWidth="1"/>
    <col min="1310" max="1310" width="0.5546875" style="109" customWidth="1"/>
    <col min="1311" max="1311" width="2.5546875" style="109" customWidth="1"/>
    <col min="1312" max="1312" width="0.5546875" style="109" customWidth="1"/>
    <col min="1313" max="1313" width="2.5546875" style="109" customWidth="1"/>
    <col min="1314" max="1314" width="0.5546875" style="109" customWidth="1"/>
    <col min="1315" max="1315" width="2.5546875" style="109" customWidth="1"/>
    <col min="1316" max="1316" width="0.5546875" style="109" customWidth="1"/>
    <col min="1317" max="1317" width="2.5546875" style="109" customWidth="1"/>
    <col min="1318" max="1318" width="0.5546875" style="109" customWidth="1"/>
    <col min="1319" max="1319" width="2.5546875" style="109" customWidth="1"/>
    <col min="1320" max="1320" width="0.5546875" style="109" customWidth="1"/>
    <col min="1321" max="1321" width="2.5546875" style="109" customWidth="1"/>
    <col min="1322" max="1322" width="0.5546875" style="109" customWidth="1"/>
    <col min="1323" max="1323" width="2.5546875" style="109" customWidth="1"/>
    <col min="1324" max="1324" width="0.5546875" style="109" customWidth="1"/>
    <col min="1325" max="1325" width="2.5546875" style="109" customWidth="1"/>
    <col min="1326" max="1326" width="0.5546875" style="109" customWidth="1"/>
    <col min="1327" max="1327" width="2.5546875" style="109" customWidth="1"/>
    <col min="1328" max="1328" width="0.5546875" style="109" customWidth="1"/>
    <col min="1329" max="1329" width="2.5546875" style="109" customWidth="1"/>
    <col min="1330" max="1330" width="0.5546875" style="109" customWidth="1"/>
    <col min="1331" max="1331" width="2.5546875" style="109" customWidth="1"/>
    <col min="1332" max="1332" width="0.5546875" style="109" customWidth="1"/>
    <col min="1333" max="1333" width="2.5546875" style="109" customWidth="1"/>
    <col min="1334" max="1334" width="0.5546875" style="109" customWidth="1"/>
    <col min="1335" max="1335" width="2.5546875" style="109" customWidth="1"/>
    <col min="1336" max="1336" width="0.5546875" style="109" customWidth="1"/>
    <col min="1337" max="1337" width="2.5546875" style="109" customWidth="1"/>
    <col min="1338" max="1338" width="0.5546875" style="109" customWidth="1"/>
    <col min="1339" max="1339" width="2.5546875" style="109" customWidth="1"/>
    <col min="1340" max="1340" width="0.5546875" style="109" customWidth="1"/>
    <col min="1341" max="1341" width="2.5546875" style="109" customWidth="1"/>
    <col min="1342" max="1342" width="0.5546875" style="109" customWidth="1"/>
    <col min="1343" max="1343" width="2.5546875" style="109" customWidth="1"/>
    <col min="1344" max="1344" width="0.5546875" style="109" customWidth="1"/>
    <col min="1345" max="1345" width="2.5546875" style="109" customWidth="1"/>
    <col min="1346" max="1346" width="0.5546875" style="109" customWidth="1"/>
    <col min="1347" max="1347" width="2.5546875" style="109" customWidth="1"/>
    <col min="1348" max="1348" width="0.5546875" style="109" customWidth="1"/>
    <col min="1349" max="1349" width="2.5546875" style="109" customWidth="1"/>
    <col min="1350" max="1350" width="0.5546875" style="109" customWidth="1"/>
    <col min="1351" max="1351" width="2.5546875" style="109" customWidth="1"/>
    <col min="1352" max="1352" width="0.5546875" style="109" customWidth="1"/>
    <col min="1353" max="1353" width="2.5546875" style="109" customWidth="1"/>
    <col min="1354" max="1354" width="0.5546875" style="109" customWidth="1"/>
    <col min="1355" max="1355" width="2.5546875" style="109" customWidth="1"/>
    <col min="1356" max="1356" width="0.5546875" style="109" customWidth="1"/>
    <col min="1357" max="1357" width="2.5546875" style="109" customWidth="1"/>
    <col min="1358" max="1358" width="0.5546875" style="109" customWidth="1"/>
    <col min="1359" max="1359" width="2.5546875" style="109" customWidth="1"/>
    <col min="1360" max="1360" width="0.5546875" style="109" customWidth="1"/>
    <col min="1361" max="1361" width="2.5546875" style="109" customWidth="1"/>
    <col min="1362" max="1362" width="0.5546875" style="109" customWidth="1"/>
    <col min="1363" max="1363" width="2.5546875" style="109" customWidth="1"/>
    <col min="1364" max="1364" width="0.5546875" style="109" customWidth="1"/>
    <col min="1365" max="1365" width="2.5546875" style="109" customWidth="1"/>
    <col min="1366" max="1366" width="0.5546875" style="109" customWidth="1"/>
    <col min="1367" max="1367" width="2.5546875" style="109" customWidth="1"/>
    <col min="1368" max="1368" width="0.5546875" style="109" customWidth="1"/>
    <col min="1369" max="1369" width="2.5546875" style="109" customWidth="1"/>
    <col min="1370" max="1370" width="0.5546875" style="109" customWidth="1"/>
    <col min="1371" max="1371" width="2.5546875" style="109" customWidth="1"/>
    <col min="1372" max="1372" width="0.5546875" style="109" customWidth="1"/>
    <col min="1373" max="1373" width="2.5546875" style="109" customWidth="1"/>
    <col min="1374" max="1374" width="0.5546875" style="109" customWidth="1"/>
    <col min="1375" max="1378" width="9.109375" style="109"/>
    <col min="1379" max="1407" width="2.6640625" style="109" customWidth="1"/>
    <col min="1408" max="1539" width="9.109375" style="109"/>
    <col min="1540" max="1540" width="0.88671875" style="109" customWidth="1"/>
    <col min="1541" max="1541" width="2.5546875" style="109" customWidth="1"/>
    <col min="1542" max="1542" width="0.5546875" style="109" customWidth="1"/>
    <col min="1543" max="1543" width="2.5546875" style="109" customWidth="1"/>
    <col min="1544" max="1544" width="0.5546875" style="109" customWidth="1"/>
    <col min="1545" max="1545" width="2.5546875" style="109" customWidth="1"/>
    <col min="1546" max="1546" width="0.5546875" style="109" customWidth="1"/>
    <col min="1547" max="1547" width="2.5546875" style="109" customWidth="1"/>
    <col min="1548" max="1548" width="0.5546875" style="109" customWidth="1"/>
    <col min="1549" max="1549" width="2.5546875" style="109" customWidth="1"/>
    <col min="1550" max="1550" width="0.5546875" style="109" customWidth="1"/>
    <col min="1551" max="1551" width="2.5546875" style="109" customWidth="1"/>
    <col min="1552" max="1552" width="0.5546875" style="109" customWidth="1"/>
    <col min="1553" max="1553" width="2.5546875" style="109" customWidth="1"/>
    <col min="1554" max="1554" width="0.5546875" style="109" customWidth="1"/>
    <col min="1555" max="1555" width="2.5546875" style="109" customWidth="1"/>
    <col min="1556" max="1556" width="0.5546875" style="109" customWidth="1"/>
    <col min="1557" max="1557" width="2.5546875" style="109" customWidth="1"/>
    <col min="1558" max="1558" width="0.5546875" style="109" customWidth="1"/>
    <col min="1559" max="1559" width="2.5546875" style="109" customWidth="1"/>
    <col min="1560" max="1560" width="0.5546875" style="109" customWidth="1"/>
    <col min="1561" max="1561" width="2.5546875" style="109" customWidth="1"/>
    <col min="1562" max="1562" width="0.5546875" style="109" customWidth="1"/>
    <col min="1563" max="1563" width="2.5546875" style="109" customWidth="1"/>
    <col min="1564" max="1564" width="0.5546875" style="109" customWidth="1"/>
    <col min="1565" max="1565" width="2.5546875" style="109" customWidth="1"/>
    <col min="1566" max="1566" width="0.5546875" style="109" customWidth="1"/>
    <col min="1567" max="1567" width="2.5546875" style="109" customWidth="1"/>
    <col min="1568" max="1568" width="0.5546875" style="109" customWidth="1"/>
    <col min="1569" max="1569" width="2.5546875" style="109" customWidth="1"/>
    <col min="1570" max="1570" width="0.5546875" style="109" customWidth="1"/>
    <col min="1571" max="1571" width="2.5546875" style="109" customWidth="1"/>
    <col min="1572" max="1572" width="0.5546875" style="109" customWidth="1"/>
    <col min="1573" max="1573" width="2.5546875" style="109" customWidth="1"/>
    <col min="1574" max="1574" width="0.5546875" style="109" customWidth="1"/>
    <col min="1575" max="1575" width="2.5546875" style="109" customWidth="1"/>
    <col min="1576" max="1576" width="0.5546875" style="109" customWidth="1"/>
    <col min="1577" max="1577" width="2.5546875" style="109" customWidth="1"/>
    <col min="1578" max="1578" width="0.5546875" style="109" customWidth="1"/>
    <col min="1579" max="1579" width="2.5546875" style="109" customWidth="1"/>
    <col min="1580" max="1580" width="0.5546875" style="109" customWidth="1"/>
    <col min="1581" max="1581" width="2.5546875" style="109" customWidth="1"/>
    <col min="1582" max="1582" width="0.5546875" style="109" customWidth="1"/>
    <col min="1583" max="1583" width="2.5546875" style="109" customWidth="1"/>
    <col min="1584" max="1584" width="0.5546875" style="109" customWidth="1"/>
    <col min="1585" max="1585" width="2.5546875" style="109" customWidth="1"/>
    <col min="1586" max="1586" width="0.5546875" style="109" customWidth="1"/>
    <col min="1587" max="1587" width="2.5546875" style="109" customWidth="1"/>
    <col min="1588" max="1588" width="0.5546875" style="109" customWidth="1"/>
    <col min="1589" max="1589" width="2.5546875" style="109" customWidth="1"/>
    <col min="1590" max="1590" width="0.5546875" style="109" customWidth="1"/>
    <col min="1591" max="1591" width="2.5546875" style="109" customWidth="1"/>
    <col min="1592" max="1592" width="0.5546875" style="109" customWidth="1"/>
    <col min="1593" max="1593" width="2.5546875" style="109" customWidth="1"/>
    <col min="1594" max="1594" width="0.5546875" style="109" customWidth="1"/>
    <col min="1595" max="1595" width="2.5546875" style="109" customWidth="1"/>
    <col min="1596" max="1596" width="0.5546875" style="109" customWidth="1"/>
    <col min="1597" max="1597" width="2.5546875" style="109" customWidth="1"/>
    <col min="1598" max="1598" width="0.5546875" style="109" customWidth="1"/>
    <col min="1599" max="1599" width="2.5546875" style="109" customWidth="1"/>
    <col min="1600" max="1600" width="0.5546875" style="109" customWidth="1"/>
    <col min="1601" max="1601" width="2.5546875" style="109" customWidth="1"/>
    <col min="1602" max="1602" width="0.5546875" style="109" customWidth="1"/>
    <col min="1603" max="1603" width="2.5546875" style="109" customWidth="1"/>
    <col min="1604" max="1604" width="0.5546875" style="109" customWidth="1"/>
    <col min="1605" max="1605" width="2.5546875" style="109" customWidth="1"/>
    <col min="1606" max="1606" width="0.5546875" style="109" customWidth="1"/>
    <col min="1607" max="1607" width="2.5546875" style="109" customWidth="1"/>
    <col min="1608" max="1608" width="0.5546875" style="109" customWidth="1"/>
    <col min="1609" max="1609" width="2.5546875" style="109" customWidth="1"/>
    <col min="1610" max="1610" width="0.5546875" style="109" customWidth="1"/>
    <col min="1611" max="1611" width="2.5546875" style="109" customWidth="1"/>
    <col min="1612" max="1612" width="0.5546875" style="109" customWidth="1"/>
    <col min="1613" max="1613" width="2.5546875" style="109" customWidth="1"/>
    <col min="1614" max="1614" width="0.5546875" style="109" customWidth="1"/>
    <col min="1615" max="1615" width="2.5546875" style="109" customWidth="1"/>
    <col min="1616" max="1616" width="0.5546875" style="109" customWidth="1"/>
    <col min="1617" max="1617" width="2.5546875" style="109" customWidth="1"/>
    <col min="1618" max="1618" width="0.5546875" style="109" customWidth="1"/>
    <col min="1619" max="1619" width="2.5546875" style="109" customWidth="1"/>
    <col min="1620" max="1620" width="0.5546875" style="109" customWidth="1"/>
    <col min="1621" max="1621" width="2.5546875" style="109" customWidth="1"/>
    <col min="1622" max="1622" width="0.5546875" style="109" customWidth="1"/>
    <col min="1623" max="1623" width="2.5546875" style="109" customWidth="1"/>
    <col min="1624" max="1624" width="0.5546875" style="109" customWidth="1"/>
    <col min="1625" max="1625" width="2.5546875" style="109" customWidth="1"/>
    <col min="1626" max="1626" width="0.5546875" style="109" customWidth="1"/>
    <col min="1627" max="1627" width="2.5546875" style="109" customWidth="1"/>
    <col min="1628" max="1628" width="0.5546875" style="109" customWidth="1"/>
    <col min="1629" max="1629" width="2.5546875" style="109" customWidth="1"/>
    <col min="1630" max="1630" width="0.5546875" style="109" customWidth="1"/>
    <col min="1631" max="1634" width="9.109375" style="109"/>
    <col min="1635" max="1663" width="2.6640625" style="109" customWidth="1"/>
    <col min="1664" max="1795" width="9.109375" style="109"/>
    <col min="1796" max="1796" width="0.88671875" style="109" customWidth="1"/>
    <col min="1797" max="1797" width="2.5546875" style="109" customWidth="1"/>
    <col min="1798" max="1798" width="0.5546875" style="109" customWidth="1"/>
    <col min="1799" max="1799" width="2.5546875" style="109" customWidth="1"/>
    <col min="1800" max="1800" width="0.5546875" style="109" customWidth="1"/>
    <col min="1801" max="1801" width="2.5546875" style="109" customWidth="1"/>
    <col min="1802" max="1802" width="0.5546875" style="109" customWidth="1"/>
    <col min="1803" max="1803" width="2.5546875" style="109" customWidth="1"/>
    <col min="1804" max="1804" width="0.5546875" style="109" customWidth="1"/>
    <col min="1805" max="1805" width="2.5546875" style="109" customWidth="1"/>
    <col min="1806" max="1806" width="0.5546875" style="109" customWidth="1"/>
    <col min="1807" max="1807" width="2.5546875" style="109" customWidth="1"/>
    <col min="1808" max="1808" width="0.5546875" style="109" customWidth="1"/>
    <col min="1809" max="1809" width="2.5546875" style="109" customWidth="1"/>
    <col min="1810" max="1810" width="0.5546875" style="109" customWidth="1"/>
    <col min="1811" max="1811" width="2.5546875" style="109" customWidth="1"/>
    <col min="1812" max="1812" width="0.5546875" style="109" customWidth="1"/>
    <col min="1813" max="1813" width="2.5546875" style="109" customWidth="1"/>
    <col min="1814" max="1814" width="0.5546875" style="109" customWidth="1"/>
    <col min="1815" max="1815" width="2.5546875" style="109" customWidth="1"/>
    <col min="1816" max="1816" width="0.5546875" style="109" customWidth="1"/>
    <col min="1817" max="1817" width="2.5546875" style="109" customWidth="1"/>
    <col min="1818" max="1818" width="0.5546875" style="109" customWidth="1"/>
    <col min="1819" max="1819" width="2.5546875" style="109" customWidth="1"/>
    <col min="1820" max="1820" width="0.5546875" style="109" customWidth="1"/>
    <col min="1821" max="1821" width="2.5546875" style="109" customWidth="1"/>
    <col min="1822" max="1822" width="0.5546875" style="109" customWidth="1"/>
    <col min="1823" max="1823" width="2.5546875" style="109" customWidth="1"/>
    <col min="1824" max="1824" width="0.5546875" style="109" customWidth="1"/>
    <col min="1825" max="1825" width="2.5546875" style="109" customWidth="1"/>
    <col min="1826" max="1826" width="0.5546875" style="109" customWidth="1"/>
    <col min="1827" max="1827" width="2.5546875" style="109" customWidth="1"/>
    <col min="1828" max="1828" width="0.5546875" style="109" customWidth="1"/>
    <col min="1829" max="1829" width="2.5546875" style="109" customWidth="1"/>
    <col min="1830" max="1830" width="0.5546875" style="109" customWidth="1"/>
    <col min="1831" max="1831" width="2.5546875" style="109" customWidth="1"/>
    <col min="1832" max="1832" width="0.5546875" style="109" customWidth="1"/>
    <col min="1833" max="1833" width="2.5546875" style="109" customWidth="1"/>
    <col min="1834" max="1834" width="0.5546875" style="109" customWidth="1"/>
    <col min="1835" max="1835" width="2.5546875" style="109" customWidth="1"/>
    <col min="1836" max="1836" width="0.5546875" style="109" customWidth="1"/>
    <col min="1837" max="1837" width="2.5546875" style="109" customWidth="1"/>
    <col min="1838" max="1838" width="0.5546875" style="109" customWidth="1"/>
    <col min="1839" max="1839" width="2.5546875" style="109" customWidth="1"/>
    <col min="1840" max="1840" width="0.5546875" style="109" customWidth="1"/>
    <col min="1841" max="1841" width="2.5546875" style="109" customWidth="1"/>
    <col min="1842" max="1842" width="0.5546875" style="109" customWidth="1"/>
    <col min="1843" max="1843" width="2.5546875" style="109" customWidth="1"/>
    <col min="1844" max="1844" width="0.5546875" style="109" customWidth="1"/>
    <col min="1845" max="1845" width="2.5546875" style="109" customWidth="1"/>
    <col min="1846" max="1846" width="0.5546875" style="109" customWidth="1"/>
    <col min="1847" max="1847" width="2.5546875" style="109" customWidth="1"/>
    <col min="1848" max="1848" width="0.5546875" style="109" customWidth="1"/>
    <col min="1849" max="1849" width="2.5546875" style="109" customWidth="1"/>
    <col min="1850" max="1850" width="0.5546875" style="109" customWidth="1"/>
    <col min="1851" max="1851" width="2.5546875" style="109" customWidth="1"/>
    <col min="1852" max="1852" width="0.5546875" style="109" customWidth="1"/>
    <col min="1853" max="1853" width="2.5546875" style="109" customWidth="1"/>
    <col min="1854" max="1854" width="0.5546875" style="109" customWidth="1"/>
    <col min="1855" max="1855" width="2.5546875" style="109" customWidth="1"/>
    <col min="1856" max="1856" width="0.5546875" style="109" customWidth="1"/>
    <col min="1857" max="1857" width="2.5546875" style="109" customWidth="1"/>
    <col min="1858" max="1858" width="0.5546875" style="109" customWidth="1"/>
    <col min="1859" max="1859" width="2.5546875" style="109" customWidth="1"/>
    <col min="1860" max="1860" width="0.5546875" style="109" customWidth="1"/>
    <col min="1861" max="1861" width="2.5546875" style="109" customWidth="1"/>
    <col min="1862" max="1862" width="0.5546875" style="109" customWidth="1"/>
    <col min="1863" max="1863" width="2.5546875" style="109" customWidth="1"/>
    <col min="1864" max="1864" width="0.5546875" style="109" customWidth="1"/>
    <col min="1865" max="1865" width="2.5546875" style="109" customWidth="1"/>
    <col min="1866" max="1866" width="0.5546875" style="109" customWidth="1"/>
    <col min="1867" max="1867" width="2.5546875" style="109" customWidth="1"/>
    <col min="1868" max="1868" width="0.5546875" style="109" customWidth="1"/>
    <col min="1869" max="1869" width="2.5546875" style="109" customWidth="1"/>
    <col min="1870" max="1870" width="0.5546875" style="109" customWidth="1"/>
    <col min="1871" max="1871" width="2.5546875" style="109" customWidth="1"/>
    <col min="1872" max="1872" width="0.5546875" style="109" customWidth="1"/>
    <col min="1873" max="1873" width="2.5546875" style="109" customWidth="1"/>
    <col min="1874" max="1874" width="0.5546875" style="109" customWidth="1"/>
    <col min="1875" max="1875" width="2.5546875" style="109" customWidth="1"/>
    <col min="1876" max="1876" width="0.5546875" style="109" customWidth="1"/>
    <col min="1877" max="1877" width="2.5546875" style="109" customWidth="1"/>
    <col min="1878" max="1878" width="0.5546875" style="109" customWidth="1"/>
    <col min="1879" max="1879" width="2.5546875" style="109" customWidth="1"/>
    <col min="1880" max="1880" width="0.5546875" style="109" customWidth="1"/>
    <col min="1881" max="1881" width="2.5546875" style="109" customWidth="1"/>
    <col min="1882" max="1882" width="0.5546875" style="109" customWidth="1"/>
    <col min="1883" max="1883" width="2.5546875" style="109" customWidth="1"/>
    <col min="1884" max="1884" width="0.5546875" style="109" customWidth="1"/>
    <col min="1885" max="1885" width="2.5546875" style="109" customWidth="1"/>
    <col min="1886" max="1886" width="0.5546875" style="109" customWidth="1"/>
    <col min="1887" max="1890" width="9.109375" style="109"/>
    <col min="1891" max="1919" width="2.6640625" style="109" customWidth="1"/>
    <col min="1920" max="2051" width="9.109375" style="109"/>
    <col min="2052" max="2052" width="0.88671875" style="109" customWidth="1"/>
    <col min="2053" max="2053" width="2.5546875" style="109" customWidth="1"/>
    <col min="2054" max="2054" width="0.5546875" style="109" customWidth="1"/>
    <col min="2055" max="2055" width="2.5546875" style="109" customWidth="1"/>
    <col min="2056" max="2056" width="0.5546875" style="109" customWidth="1"/>
    <col min="2057" max="2057" width="2.5546875" style="109" customWidth="1"/>
    <col min="2058" max="2058" width="0.5546875" style="109" customWidth="1"/>
    <col min="2059" max="2059" width="2.5546875" style="109" customWidth="1"/>
    <col min="2060" max="2060" width="0.5546875" style="109" customWidth="1"/>
    <col min="2061" max="2061" width="2.5546875" style="109" customWidth="1"/>
    <col min="2062" max="2062" width="0.5546875" style="109" customWidth="1"/>
    <col min="2063" max="2063" width="2.5546875" style="109" customWidth="1"/>
    <col min="2064" max="2064" width="0.5546875" style="109" customWidth="1"/>
    <col min="2065" max="2065" width="2.5546875" style="109" customWidth="1"/>
    <col min="2066" max="2066" width="0.5546875" style="109" customWidth="1"/>
    <col min="2067" max="2067" width="2.5546875" style="109" customWidth="1"/>
    <col min="2068" max="2068" width="0.5546875" style="109" customWidth="1"/>
    <col min="2069" max="2069" width="2.5546875" style="109" customWidth="1"/>
    <col min="2070" max="2070" width="0.5546875" style="109" customWidth="1"/>
    <col min="2071" max="2071" width="2.5546875" style="109" customWidth="1"/>
    <col min="2072" max="2072" width="0.5546875" style="109" customWidth="1"/>
    <col min="2073" max="2073" width="2.5546875" style="109" customWidth="1"/>
    <col min="2074" max="2074" width="0.5546875" style="109" customWidth="1"/>
    <col min="2075" max="2075" width="2.5546875" style="109" customWidth="1"/>
    <col min="2076" max="2076" width="0.5546875" style="109" customWidth="1"/>
    <col min="2077" max="2077" width="2.5546875" style="109" customWidth="1"/>
    <col min="2078" max="2078" width="0.5546875" style="109" customWidth="1"/>
    <col min="2079" max="2079" width="2.5546875" style="109" customWidth="1"/>
    <col min="2080" max="2080" width="0.5546875" style="109" customWidth="1"/>
    <col min="2081" max="2081" width="2.5546875" style="109" customWidth="1"/>
    <col min="2082" max="2082" width="0.5546875" style="109" customWidth="1"/>
    <col min="2083" max="2083" width="2.5546875" style="109" customWidth="1"/>
    <col min="2084" max="2084" width="0.5546875" style="109" customWidth="1"/>
    <col min="2085" max="2085" width="2.5546875" style="109" customWidth="1"/>
    <col min="2086" max="2086" width="0.5546875" style="109" customWidth="1"/>
    <col min="2087" max="2087" width="2.5546875" style="109" customWidth="1"/>
    <col min="2088" max="2088" width="0.5546875" style="109" customWidth="1"/>
    <col min="2089" max="2089" width="2.5546875" style="109" customWidth="1"/>
    <col min="2090" max="2090" width="0.5546875" style="109" customWidth="1"/>
    <col min="2091" max="2091" width="2.5546875" style="109" customWidth="1"/>
    <col min="2092" max="2092" width="0.5546875" style="109" customWidth="1"/>
    <col min="2093" max="2093" width="2.5546875" style="109" customWidth="1"/>
    <col min="2094" max="2094" width="0.5546875" style="109" customWidth="1"/>
    <col min="2095" max="2095" width="2.5546875" style="109" customWidth="1"/>
    <col min="2096" max="2096" width="0.5546875" style="109" customWidth="1"/>
    <col min="2097" max="2097" width="2.5546875" style="109" customWidth="1"/>
    <col min="2098" max="2098" width="0.5546875" style="109" customWidth="1"/>
    <col min="2099" max="2099" width="2.5546875" style="109" customWidth="1"/>
    <col min="2100" max="2100" width="0.5546875" style="109" customWidth="1"/>
    <col min="2101" max="2101" width="2.5546875" style="109" customWidth="1"/>
    <col min="2102" max="2102" width="0.5546875" style="109" customWidth="1"/>
    <col min="2103" max="2103" width="2.5546875" style="109" customWidth="1"/>
    <col min="2104" max="2104" width="0.5546875" style="109" customWidth="1"/>
    <col min="2105" max="2105" width="2.5546875" style="109" customWidth="1"/>
    <col min="2106" max="2106" width="0.5546875" style="109" customWidth="1"/>
    <col min="2107" max="2107" width="2.5546875" style="109" customWidth="1"/>
    <col min="2108" max="2108" width="0.5546875" style="109" customWidth="1"/>
    <col min="2109" max="2109" width="2.5546875" style="109" customWidth="1"/>
    <col min="2110" max="2110" width="0.5546875" style="109" customWidth="1"/>
    <col min="2111" max="2111" width="2.5546875" style="109" customWidth="1"/>
    <col min="2112" max="2112" width="0.5546875" style="109" customWidth="1"/>
    <col min="2113" max="2113" width="2.5546875" style="109" customWidth="1"/>
    <col min="2114" max="2114" width="0.5546875" style="109" customWidth="1"/>
    <col min="2115" max="2115" width="2.5546875" style="109" customWidth="1"/>
    <col min="2116" max="2116" width="0.5546875" style="109" customWidth="1"/>
    <col min="2117" max="2117" width="2.5546875" style="109" customWidth="1"/>
    <col min="2118" max="2118" width="0.5546875" style="109" customWidth="1"/>
    <col min="2119" max="2119" width="2.5546875" style="109" customWidth="1"/>
    <col min="2120" max="2120" width="0.5546875" style="109" customWidth="1"/>
    <col min="2121" max="2121" width="2.5546875" style="109" customWidth="1"/>
    <col min="2122" max="2122" width="0.5546875" style="109" customWidth="1"/>
    <col min="2123" max="2123" width="2.5546875" style="109" customWidth="1"/>
    <col min="2124" max="2124" width="0.5546875" style="109" customWidth="1"/>
    <col min="2125" max="2125" width="2.5546875" style="109" customWidth="1"/>
    <col min="2126" max="2126" width="0.5546875" style="109" customWidth="1"/>
    <col min="2127" max="2127" width="2.5546875" style="109" customWidth="1"/>
    <col min="2128" max="2128" width="0.5546875" style="109" customWidth="1"/>
    <col min="2129" max="2129" width="2.5546875" style="109" customWidth="1"/>
    <col min="2130" max="2130" width="0.5546875" style="109" customWidth="1"/>
    <col min="2131" max="2131" width="2.5546875" style="109" customWidth="1"/>
    <col min="2132" max="2132" width="0.5546875" style="109" customWidth="1"/>
    <col min="2133" max="2133" width="2.5546875" style="109" customWidth="1"/>
    <col min="2134" max="2134" width="0.5546875" style="109" customWidth="1"/>
    <col min="2135" max="2135" width="2.5546875" style="109" customWidth="1"/>
    <col min="2136" max="2136" width="0.5546875" style="109" customWidth="1"/>
    <col min="2137" max="2137" width="2.5546875" style="109" customWidth="1"/>
    <col min="2138" max="2138" width="0.5546875" style="109" customWidth="1"/>
    <col min="2139" max="2139" width="2.5546875" style="109" customWidth="1"/>
    <col min="2140" max="2140" width="0.5546875" style="109" customWidth="1"/>
    <col min="2141" max="2141" width="2.5546875" style="109" customWidth="1"/>
    <col min="2142" max="2142" width="0.5546875" style="109" customWidth="1"/>
    <col min="2143" max="2146" width="9.109375" style="109"/>
    <col min="2147" max="2175" width="2.6640625" style="109" customWidth="1"/>
    <col min="2176" max="2307" width="9.109375" style="109"/>
    <col min="2308" max="2308" width="0.88671875" style="109" customWidth="1"/>
    <col min="2309" max="2309" width="2.5546875" style="109" customWidth="1"/>
    <col min="2310" max="2310" width="0.5546875" style="109" customWidth="1"/>
    <col min="2311" max="2311" width="2.5546875" style="109" customWidth="1"/>
    <col min="2312" max="2312" width="0.5546875" style="109" customWidth="1"/>
    <col min="2313" max="2313" width="2.5546875" style="109" customWidth="1"/>
    <col min="2314" max="2314" width="0.5546875" style="109" customWidth="1"/>
    <col min="2315" max="2315" width="2.5546875" style="109" customWidth="1"/>
    <col min="2316" max="2316" width="0.5546875" style="109" customWidth="1"/>
    <col min="2317" max="2317" width="2.5546875" style="109" customWidth="1"/>
    <col min="2318" max="2318" width="0.5546875" style="109" customWidth="1"/>
    <col min="2319" max="2319" width="2.5546875" style="109" customWidth="1"/>
    <col min="2320" max="2320" width="0.5546875" style="109" customWidth="1"/>
    <col min="2321" max="2321" width="2.5546875" style="109" customWidth="1"/>
    <col min="2322" max="2322" width="0.5546875" style="109" customWidth="1"/>
    <col min="2323" max="2323" width="2.5546875" style="109" customWidth="1"/>
    <col min="2324" max="2324" width="0.5546875" style="109" customWidth="1"/>
    <col min="2325" max="2325" width="2.5546875" style="109" customWidth="1"/>
    <col min="2326" max="2326" width="0.5546875" style="109" customWidth="1"/>
    <col min="2327" max="2327" width="2.5546875" style="109" customWidth="1"/>
    <col min="2328" max="2328" width="0.5546875" style="109" customWidth="1"/>
    <col min="2329" max="2329" width="2.5546875" style="109" customWidth="1"/>
    <col min="2330" max="2330" width="0.5546875" style="109" customWidth="1"/>
    <col min="2331" max="2331" width="2.5546875" style="109" customWidth="1"/>
    <col min="2332" max="2332" width="0.5546875" style="109" customWidth="1"/>
    <col min="2333" max="2333" width="2.5546875" style="109" customWidth="1"/>
    <col min="2334" max="2334" width="0.5546875" style="109" customWidth="1"/>
    <col min="2335" max="2335" width="2.5546875" style="109" customWidth="1"/>
    <col min="2336" max="2336" width="0.5546875" style="109" customWidth="1"/>
    <col min="2337" max="2337" width="2.5546875" style="109" customWidth="1"/>
    <col min="2338" max="2338" width="0.5546875" style="109" customWidth="1"/>
    <col min="2339" max="2339" width="2.5546875" style="109" customWidth="1"/>
    <col min="2340" max="2340" width="0.5546875" style="109" customWidth="1"/>
    <col min="2341" max="2341" width="2.5546875" style="109" customWidth="1"/>
    <col min="2342" max="2342" width="0.5546875" style="109" customWidth="1"/>
    <col min="2343" max="2343" width="2.5546875" style="109" customWidth="1"/>
    <col min="2344" max="2344" width="0.5546875" style="109" customWidth="1"/>
    <col min="2345" max="2345" width="2.5546875" style="109" customWidth="1"/>
    <col min="2346" max="2346" width="0.5546875" style="109" customWidth="1"/>
    <col min="2347" max="2347" width="2.5546875" style="109" customWidth="1"/>
    <col min="2348" max="2348" width="0.5546875" style="109" customWidth="1"/>
    <col min="2349" max="2349" width="2.5546875" style="109" customWidth="1"/>
    <col min="2350" max="2350" width="0.5546875" style="109" customWidth="1"/>
    <col min="2351" max="2351" width="2.5546875" style="109" customWidth="1"/>
    <col min="2352" max="2352" width="0.5546875" style="109" customWidth="1"/>
    <col min="2353" max="2353" width="2.5546875" style="109" customWidth="1"/>
    <col min="2354" max="2354" width="0.5546875" style="109" customWidth="1"/>
    <col min="2355" max="2355" width="2.5546875" style="109" customWidth="1"/>
    <col min="2356" max="2356" width="0.5546875" style="109" customWidth="1"/>
    <col min="2357" max="2357" width="2.5546875" style="109" customWidth="1"/>
    <col min="2358" max="2358" width="0.5546875" style="109" customWidth="1"/>
    <col min="2359" max="2359" width="2.5546875" style="109" customWidth="1"/>
    <col min="2360" max="2360" width="0.5546875" style="109" customWidth="1"/>
    <col min="2361" max="2361" width="2.5546875" style="109" customWidth="1"/>
    <col min="2362" max="2362" width="0.5546875" style="109" customWidth="1"/>
    <col min="2363" max="2363" width="2.5546875" style="109" customWidth="1"/>
    <col min="2364" max="2364" width="0.5546875" style="109" customWidth="1"/>
    <col min="2365" max="2365" width="2.5546875" style="109" customWidth="1"/>
    <col min="2366" max="2366" width="0.5546875" style="109" customWidth="1"/>
    <col min="2367" max="2367" width="2.5546875" style="109" customWidth="1"/>
    <col min="2368" max="2368" width="0.5546875" style="109" customWidth="1"/>
    <col min="2369" max="2369" width="2.5546875" style="109" customWidth="1"/>
    <col min="2370" max="2370" width="0.5546875" style="109" customWidth="1"/>
    <col min="2371" max="2371" width="2.5546875" style="109" customWidth="1"/>
    <col min="2372" max="2372" width="0.5546875" style="109" customWidth="1"/>
    <col min="2373" max="2373" width="2.5546875" style="109" customWidth="1"/>
    <col min="2374" max="2374" width="0.5546875" style="109" customWidth="1"/>
    <col min="2375" max="2375" width="2.5546875" style="109" customWidth="1"/>
    <col min="2376" max="2376" width="0.5546875" style="109" customWidth="1"/>
    <col min="2377" max="2377" width="2.5546875" style="109" customWidth="1"/>
    <col min="2378" max="2378" width="0.5546875" style="109" customWidth="1"/>
    <col min="2379" max="2379" width="2.5546875" style="109" customWidth="1"/>
    <col min="2380" max="2380" width="0.5546875" style="109" customWidth="1"/>
    <col min="2381" max="2381" width="2.5546875" style="109" customWidth="1"/>
    <col min="2382" max="2382" width="0.5546875" style="109" customWidth="1"/>
    <col min="2383" max="2383" width="2.5546875" style="109" customWidth="1"/>
    <col min="2384" max="2384" width="0.5546875" style="109" customWidth="1"/>
    <col min="2385" max="2385" width="2.5546875" style="109" customWidth="1"/>
    <col min="2386" max="2386" width="0.5546875" style="109" customWidth="1"/>
    <col min="2387" max="2387" width="2.5546875" style="109" customWidth="1"/>
    <col min="2388" max="2388" width="0.5546875" style="109" customWidth="1"/>
    <col min="2389" max="2389" width="2.5546875" style="109" customWidth="1"/>
    <col min="2390" max="2390" width="0.5546875" style="109" customWidth="1"/>
    <col min="2391" max="2391" width="2.5546875" style="109" customWidth="1"/>
    <col min="2392" max="2392" width="0.5546875" style="109" customWidth="1"/>
    <col min="2393" max="2393" width="2.5546875" style="109" customWidth="1"/>
    <col min="2394" max="2394" width="0.5546875" style="109" customWidth="1"/>
    <col min="2395" max="2395" width="2.5546875" style="109" customWidth="1"/>
    <col min="2396" max="2396" width="0.5546875" style="109" customWidth="1"/>
    <col min="2397" max="2397" width="2.5546875" style="109" customWidth="1"/>
    <col min="2398" max="2398" width="0.5546875" style="109" customWidth="1"/>
    <col min="2399" max="2402" width="9.109375" style="109"/>
    <col min="2403" max="2431" width="2.6640625" style="109" customWidth="1"/>
    <col min="2432" max="2563" width="9.109375" style="109"/>
    <col min="2564" max="2564" width="0.88671875" style="109" customWidth="1"/>
    <col min="2565" max="2565" width="2.5546875" style="109" customWidth="1"/>
    <col min="2566" max="2566" width="0.5546875" style="109" customWidth="1"/>
    <col min="2567" max="2567" width="2.5546875" style="109" customWidth="1"/>
    <col min="2568" max="2568" width="0.5546875" style="109" customWidth="1"/>
    <col min="2569" max="2569" width="2.5546875" style="109" customWidth="1"/>
    <col min="2570" max="2570" width="0.5546875" style="109" customWidth="1"/>
    <col min="2571" max="2571" width="2.5546875" style="109" customWidth="1"/>
    <col min="2572" max="2572" width="0.5546875" style="109" customWidth="1"/>
    <col min="2573" max="2573" width="2.5546875" style="109" customWidth="1"/>
    <col min="2574" max="2574" width="0.5546875" style="109" customWidth="1"/>
    <col min="2575" max="2575" width="2.5546875" style="109" customWidth="1"/>
    <col min="2576" max="2576" width="0.5546875" style="109" customWidth="1"/>
    <col min="2577" max="2577" width="2.5546875" style="109" customWidth="1"/>
    <col min="2578" max="2578" width="0.5546875" style="109" customWidth="1"/>
    <col min="2579" max="2579" width="2.5546875" style="109" customWidth="1"/>
    <col min="2580" max="2580" width="0.5546875" style="109" customWidth="1"/>
    <col min="2581" max="2581" width="2.5546875" style="109" customWidth="1"/>
    <col min="2582" max="2582" width="0.5546875" style="109" customWidth="1"/>
    <col min="2583" max="2583" width="2.5546875" style="109" customWidth="1"/>
    <col min="2584" max="2584" width="0.5546875" style="109" customWidth="1"/>
    <col min="2585" max="2585" width="2.5546875" style="109" customWidth="1"/>
    <col min="2586" max="2586" width="0.5546875" style="109" customWidth="1"/>
    <col min="2587" max="2587" width="2.5546875" style="109" customWidth="1"/>
    <col min="2588" max="2588" width="0.5546875" style="109" customWidth="1"/>
    <col min="2589" max="2589" width="2.5546875" style="109" customWidth="1"/>
    <col min="2590" max="2590" width="0.5546875" style="109" customWidth="1"/>
    <col min="2591" max="2591" width="2.5546875" style="109" customWidth="1"/>
    <col min="2592" max="2592" width="0.5546875" style="109" customWidth="1"/>
    <col min="2593" max="2593" width="2.5546875" style="109" customWidth="1"/>
    <col min="2594" max="2594" width="0.5546875" style="109" customWidth="1"/>
    <col min="2595" max="2595" width="2.5546875" style="109" customWidth="1"/>
    <col min="2596" max="2596" width="0.5546875" style="109" customWidth="1"/>
    <col min="2597" max="2597" width="2.5546875" style="109" customWidth="1"/>
    <col min="2598" max="2598" width="0.5546875" style="109" customWidth="1"/>
    <col min="2599" max="2599" width="2.5546875" style="109" customWidth="1"/>
    <col min="2600" max="2600" width="0.5546875" style="109" customWidth="1"/>
    <col min="2601" max="2601" width="2.5546875" style="109" customWidth="1"/>
    <col min="2602" max="2602" width="0.5546875" style="109" customWidth="1"/>
    <col min="2603" max="2603" width="2.5546875" style="109" customWidth="1"/>
    <col min="2604" max="2604" width="0.5546875" style="109" customWidth="1"/>
    <col min="2605" max="2605" width="2.5546875" style="109" customWidth="1"/>
    <col min="2606" max="2606" width="0.5546875" style="109" customWidth="1"/>
    <col min="2607" max="2607" width="2.5546875" style="109" customWidth="1"/>
    <col min="2608" max="2608" width="0.5546875" style="109" customWidth="1"/>
    <col min="2609" max="2609" width="2.5546875" style="109" customWidth="1"/>
    <col min="2610" max="2610" width="0.5546875" style="109" customWidth="1"/>
    <col min="2611" max="2611" width="2.5546875" style="109" customWidth="1"/>
    <col min="2612" max="2612" width="0.5546875" style="109" customWidth="1"/>
    <col min="2613" max="2613" width="2.5546875" style="109" customWidth="1"/>
    <col min="2614" max="2614" width="0.5546875" style="109" customWidth="1"/>
    <col min="2615" max="2615" width="2.5546875" style="109" customWidth="1"/>
    <col min="2616" max="2616" width="0.5546875" style="109" customWidth="1"/>
    <col min="2617" max="2617" width="2.5546875" style="109" customWidth="1"/>
    <col min="2618" max="2618" width="0.5546875" style="109" customWidth="1"/>
    <col min="2619" max="2619" width="2.5546875" style="109" customWidth="1"/>
    <col min="2620" max="2620" width="0.5546875" style="109" customWidth="1"/>
    <col min="2621" max="2621" width="2.5546875" style="109" customWidth="1"/>
    <col min="2622" max="2622" width="0.5546875" style="109" customWidth="1"/>
    <col min="2623" max="2623" width="2.5546875" style="109" customWidth="1"/>
    <col min="2624" max="2624" width="0.5546875" style="109" customWidth="1"/>
    <col min="2625" max="2625" width="2.5546875" style="109" customWidth="1"/>
    <col min="2626" max="2626" width="0.5546875" style="109" customWidth="1"/>
    <col min="2627" max="2627" width="2.5546875" style="109" customWidth="1"/>
    <col min="2628" max="2628" width="0.5546875" style="109" customWidth="1"/>
    <col min="2629" max="2629" width="2.5546875" style="109" customWidth="1"/>
    <col min="2630" max="2630" width="0.5546875" style="109" customWidth="1"/>
    <col min="2631" max="2631" width="2.5546875" style="109" customWidth="1"/>
    <col min="2632" max="2632" width="0.5546875" style="109" customWidth="1"/>
    <col min="2633" max="2633" width="2.5546875" style="109" customWidth="1"/>
    <col min="2634" max="2634" width="0.5546875" style="109" customWidth="1"/>
    <col min="2635" max="2635" width="2.5546875" style="109" customWidth="1"/>
    <col min="2636" max="2636" width="0.5546875" style="109" customWidth="1"/>
    <col min="2637" max="2637" width="2.5546875" style="109" customWidth="1"/>
    <col min="2638" max="2638" width="0.5546875" style="109" customWidth="1"/>
    <col min="2639" max="2639" width="2.5546875" style="109" customWidth="1"/>
    <col min="2640" max="2640" width="0.5546875" style="109" customWidth="1"/>
    <col min="2641" max="2641" width="2.5546875" style="109" customWidth="1"/>
    <col min="2642" max="2642" width="0.5546875" style="109" customWidth="1"/>
    <col min="2643" max="2643" width="2.5546875" style="109" customWidth="1"/>
    <col min="2644" max="2644" width="0.5546875" style="109" customWidth="1"/>
    <col min="2645" max="2645" width="2.5546875" style="109" customWidth="1"/>
    <col min="2646" max="2646" width="0.5546875" style="109" customWidth="1"/>
    <col min="2647" max="2647" width="2.5546875" style="109" customWidth="1"/>
    <col min="2648" max="2648" width="0.5546875" style="109" customWidth="1"/>
    <col min="2649" max="2649" width="2.5546875" style="109" customWidth="1"/>
    <col min="2650" max="2650" width="0.5546875" style="109" customWidth="1"/>
    <col min="2651" max="2651" width="2.5546875" style="109" customWidth="1"/>
    <col min="2652" max="2652" width="0.5546875" style="109" customWidth="1"/>
    <col min="2653" max="2653" width="2.5546875" style="109" customWidth="1"/>
    <col min="2654" max="2654" width="0.5546875" style="109" customWidth="1"/>
    <col min="2655" max="2658" width="9.109375" style="109"/>
    <col min="2659" max="2687" width="2.6640625" style="109" customWidth="1"/>
    <col min="2688" max="2819" width="9.109375" style="109"/>
    <col min="2820" max="2820" width="0.88671875" style="109" customWidth="1"/>
    <col min="2821" max="2821" width="2.5546875" style="109" customWidth="1"/>
    <col min="2822" max="2822" width="0.5546875" style="109" customWidth="1"/>
    <col min="2823" max="2823" width="2.5546875" style="109" customWidth="1"/>
    <col min="2824" max="2824" width="0.5546875" style="109" customWidth="1"/>
    <col min="2825" max="2825" width="2.5546875" style="109" customWidth="1"/>
    <col min="2826" max="2826" width="0.5546875" style="109" customWidth="1"/>
    <col min="2827" max="2827" width="2.5546875" style="109" customWidth="1"/>
    <col min="2828" max="2828" width="0.5546875" style="109" customWidth="1"/>
    <col min="2829" max="2829" width="2.5546875" style="109" customWidth="1"/>
    <col min="2830" max="2830" width="0.5546875" style="109" customWidth="1"/>
    <col min="2831" max="2831" width="2.5546875" style="109" customWidth="1"/>
    <col min="2832" max="2832" width="0.5546875" style="109" customWidth="1"/>
    <col min="2833" max="2833" width="2.5546875" style="109" customWidth="1"/>
    <col min="2834" max="2834" width="0.5546875" style="109" customWidth="1"/>
    <col min="2835" max="2835" width="2.5546875" style="109" customWidth="1"/>
    <col min="2836" max="2836" width="0.5546875" style="109" customWidth="1"/>
    <col min="2837" max="2837" width="2.5546875" style="109" customWidth="1"/>
    <col min="2838" max="2838" width="0.5546875" style="109" customWidth="1"/>
    <col min="2839" max="2839" width="2.5546875" style="109" customWidth="1"/>
    <col min="2840" max="2840" width="0.5546875" style="109" customWidth="1"/>
    <col min="2841" max="2841" width="2.5546875" style="109" customWidth="1"/>
    <col min="2842" max="2842" width="0.5546875" style="109" customWidth="1"/>
    <col min="2843" max="2843" width="2.5546875" style="109" customWidth="1"/>
    <col min="2844" max="2844" width="0.5546875" style="109" customWidth="1"/>
    <col min="2845" max="2845" width="2.5546875" style="109" customWidth="1"/>
    <col min="2846" max="2846" width="0.5546875" style="109" customWidth="1"/>
    <col min="2847" max="2847" width="2.5546875" style="109" customWidth="1"/>
    <col min="2848" max="2848" width="0.5546875" style="109" customWidth="1"/>
    <col min="2849" max="2849" width="2.5546875" style="109" customWidth="1"/>
    <col min="2850" max="2850" width="0.5546875" style="109" customWidth="1"/>
    <col min="2851" max="2851" width="2.5546875" style="109" customWidth="1"/>
    <col min="2852" max="2852" width="0.5546875" style="109" customWidth="1"/>
    <col min="2853" max="2853" width="2.5546875" style="109" customWidth="1"/>
    <col min="2854" max="2854" width="0.5546875" style="109" customWidth="1"/>
    <col min="2855" max="2855" width="2.5546875" style="109" customWidth="1"/>
    <col min="2856" max="2856" width="0.5546875" style="109" customWidth="1"/>
    <col min="2857" max="2857" width="2.5546875" style="109" customWidth="1"/>
    <col min="2858" max="2858" width="0.5546875" style="109" customWidth="1"/>
    <col min="2859" max="2859" width="2.5546875" style="109" customWidth="1"/>
    <col min="2860" max="2860" width="0.5546875" style="109" customWidth="1"/>
    <col min="2861" max="2861" width="2.5546875" style="109" customWidth="1"/>
    <col min="2862" max="2862" width="0.5546875" style="109" customWidth="1"/>
    <col min="2863" max="2863" width="2.5546875" style="109" customWidth="1"/>
    <col min="2864" max="2864" width="0.5546875" style="109" customWidth="1"/>
    <col min="2865" max="2865" width="2.5546875" style="109" customWidth="1"/>
    <col min="2866" max="2866" width="0.5546875" style="109" customWidth="1"/>
    <col min="2867" max="2867" width="2.5546875" style="109" customWidth="1"/>
    <col min="2868" max="2868" width="0.5546875" style="109" customWidth="1"/>
    <col min="2869" max="2869" width="2.5546875" style="109" customWidth="1"/>
    <col min="2870" max="2870" width="0.5546875" style="109" customWidth="1"/>
    <col min="2871" max="2871" width="2.5546875" style="109" customWidth="1"/>
    <col min="2872" max="2872" width="0.5546875" style="109" customWidth="1"/>
    <col min="2873" max="2873" width="2.5546875" style="109" customWidth="1"/>
    <col min="2874" max="2874" width="0.5546875" style="109" customWidth="1"/>
    <col min="2875" max="2875" width="2.5546875" style="109" customWidth="1"/>
    <col min="2876" max="2876" width="0.5546875" style="109" customWidth="1"/>
    <col min="2877" max="2877" width="2.5546875" style="109" customWidth="1"/>
    <col min="2878" max="2878" width="0.5546875" style="109" customWidth="1"/>
    <col min="2879" max="2879" width="2.5546875" style="109" customWidth="1"/>
    <col min="2880" max="2880" width="0.5546875" style="109" customWidth="1"/>
    <col min="2881" max="2881" width="2.5546875" style="109" customWidth="1"/>
    <col min="2882" max="2882" width="0.5546875" style="109" customWidth="1"/>
    <col min="2883" max="2883" width="2.5546875" style="109" customWidth="1"/>
    <col min="2884" max="2884" width="0.5546875" style="109" customWidth="1"/>
    <col min="2885" max="2885" width="2.5546875" style="109" customWidth="1"/>
    <col min="2886" max="2886" width="0.5546875" style="109" customWidth="1"/>
    <col min="2887" max="2887" width="2.5546875" style="109" customWidth="1"/>
    <col min="2888" max="2888" width="0.5546875" style="109" customWidth="1"/>
    <col min="2889" max="2889" width="2.5546875" style="109" customWidth="1"/>
    <col min="2890" max="2890" width="0.5546875" style="109" customWidth="1"/>
    <col min="2891" max="2891" width="2.5546875" style="109" customWidth="1"/>
    <col min="2892" max="2892" width="0.5546875" style="109" customWidth="1"/>
    <col min="2893" max="2893" width="2.5546875" style="109" customWidth="1"/>
    <col min="2894" max="2894" width="0.5546875" style="109" customWidth="1"/>
    <col min="2895" max="2895" width="2.5546875" style="109" customWidth="1"/>
    <col min="2896" max="2896" width="0.5546875" style="109" customWidth="1"/>
    <col min="2897" max="2897" width="2.5546875" style="109" customWidth="1"/>
    <col min="2898" max="2898" width="0.5546875" style="109" customWidth="1"/>
    <col min="2899" max="2899" width="2.5546875" style="109" customWidth="1"/>
    <col min="2900" max="2900" width="0.5546875" style="109" customWidth="1"/>
    <col min="2901" max="2901" width="2.5546875" style="109" customWidth="1"/>
    <col min="2902" max="2902" width="0.5546875" style="109" customWidth="1"/>
    <col min="2903" max="2903" width="2.5546875" style="109" customWidth="1"/>
    <col min="2904" max="2904" width="0.5546875" style="109" customWidth="1"/>
    <col min="2905" max="2905" width="2.5546875" style="109" customWidth="1"/>
    <col min="2906" max="2906" width="0.5546875" style="109" customWidth="1"/>
    <col min="2907" max="2907" width="2.5546875" style="109" customWidth="1"/>
    <col min="2908" max="2908" width="0.5546875" style="109" customWidth="1"/>
    <col min="2909" max="2909" width="2.5546875" style="109" customWidth="1"/>
    <col min="2910" max="2910" width="0.5546875" style="109" customWidth="1"/>
    <col min="2911" max="2914" width="9.109375" style="109"/>
    <col min="2915" max="2943" width="2.6640625" style="109" customWidth="1"/>
    <col min="2944" max="3075" width="9.109375" style="109"/>
    <col min="3076" max="3076" width="0.88671875" style="109" customWidth="1"/>
    <col min="3077" max="3077" width="2.5546875" style="109" customWidth="1"/>
    <col min="3078" max="3078" width="0.5546875" style="109" customWidth="1"/>
    <col min="3079" max="3079" width="2.5546875" style="109" customWidth="1"/>
    <col min="3080" max="3080" width="0.5546875" style="109" customWidth="1"/>
    <col min="3081" max="3081" width="2.5546875" style="109" customWidth="1"/>
    <col min="3082" max="3082" width="0.5546875" style="109" customWidth="1"/>
    <col min="3083" max="3083" width="2.5546875" style="109" customWidth="1"/>
    <col min="3084" max="3084" width="0.5546875" style="109" customWidth="1"/>
    <col min="3085" max="3085" width="2.5546875" style="109" customWidth="1"/>
    <col min="3086" max="3086" width="0.5546875" style="109" customWidth="1"/>
    <col min="3087" max="3087" width="2.5546875" style="109" customWidth="1"/>
    <col min="3088" max="3088" width="0.5546875" style="109" customWidth="1"/>
    <col min="3089" max="3089" width="2.5546875" style="109" customWidth="1"/>
    <col min="3090" max="3090" width="0.5546875" style="109" customWidth="1"/>
    <col min="3091" max="3091" width="2.5546875" style="109" customWidth="1"/>
    <col min="3092" max="3092" width="0.5546875" style="109" customWidth="1"/>
    <col min="3093" max="3093" width="2.5546875" style="109" customWidth="1"/>
    <col min="3094" max="3094" width="0.5546875" style="109" customWidth="1"/>
    <col min="3095" max="3095" width="2.5546875" style="109" customWidth="1"/>
    <col min="3096" max="3096" width="0.5546875" style="109" customWidth="1"/>
    <col min="3097" max="3097" width="2.5546875" style="109" customWidth="1"/>
    <col min="3098" max="3098" width="0.5546875" style="109" customWidth="1"/>
    <col min="3099" max="3099" width="2.5546875" style="109" customWidth="1"/>
    <col min="3100" max="3100" width="0.5546875" style="109" customWidth="1"/>
    <col min="3101" max="3101" width="2.5546875" style="109" customWidth="1"/>
    <col min="3102" max="3102" width="0.5546875" style="109" customWidth="1"/>
    <col min="3103" max="3103" width="2.5546875" style="109" customWidth="1"/>
    <col min="3104" max="3104" width="0.5546875" style="109" customWidth="1"/>
    <col min="3105" max="3105" width="2.5546875" style="109" customWidth="1"/>
    <col min="3106" max="3106" width="0.5546875" style="109" customWidth="1"/>
    <col min="3107" max="3107" width="2.5546875" style="109" customWidth="1"/>
    <col min="3108" max="3108" width="0.5546875" style="109" customWidth="1"/>
    <col min="3109" max="3109" width="2.5546875" style="109" customWidth="1"/>
    <col min="3110" max="3110" width="0.5546875" style="109" customWidth="1"/>
    <col min="3111" max="3111" width="2.5546875" style="109" customWidth="1"/>
    <col min="3112" max="3112" width="0.5546875" style="109" customWidth="1"/>
    <col min="3113" max="3113" width="2.5546875" style="109" customWidth="1"/>
    <col min="3114" max="3114" width="0.5546875" style="109" customWidth="1"/>
    <col min="3115" max="3115" width="2.5546875" style="109" customWidth="1"/>
    <col min="3116" max="3116" width="0.5546875" style="109" customWidth="1"/>
    <col min="3117" max="3117" width="2.5546875" style="109" customWidth="1"/>
    <col min="3118" max="3118" width="0.5546875" style="109" customWidth="1"/>
    <col min="3119" max="3119" width="2.5546875" style="109" customWidth="1"/>
    <col min="3120" max="3120" width="0.5546875" style="109" customWidth="1"/>
    <col min="3121" max="3121" width="2.5546875" style="109" customWidth="1"/>
    <col min="3122" max="3122" width="0.5546875" style="109" customWidth="1"/>
    <col min="3123" max="3123" width="2.5546875" style="109" customWidth="1"/>
    <col min="3124" max="3124" width="0.5546875" style="109" customWidth="1"/>
    <col min="3125" max="3125" width="2.5546875" style="109" customWidth="1"/>
    <col min="3126" max="3126" width="0.5546875" style="109" customWidth="1"/>
    <col min="3127" max="3127" width="2.5546875" style="109" customWidth="1"/>
    <col min="3128" max="3128" width="0.5546875" style="109" customWidth="1"/>
    <col min="3129" max="3129" width="2.5546875" style="109" customWidth="1"/>
    <col min="3130" max="3130" width="0.5546875" style="109" customWidth="1"/>
    <col min="3131" max="3131" width="2.5546875" style="109" customWidth="1"/>
    <col min="3132" max="3132" width="0.5546875" style="109" customWidth="1"/>
    <col min="3133" max="3133" width="2.5546875" style="109" customWidth="1"/>
    <col min="3134" max="3134" width="0.5546875" style="109" customWidth="1"/>
    <col min="3135" max="3135" width="2.5546875" style="109" customWidth="1"/>
    <col min="3136" max="3136" width="0.5546875" style="109" customWidth="1"/>
    <col min="3137" max="3137" width="2.5546875" style="109" customWidth="1"/>
    <col min="3138" max="3138" width="0.5546875" style="109" customWidth="1"/>
    <col min="3139" max="3139" width="2.5546875" style="109" customWidth="1"/>
    <col min="3140" max="3140" width="0.5546875" style="109" customWidth="1"/>
    <col min="3141" max="3141" width="2.5546875" style="109" customWidth="1"/>
    <col min="3142" max="3142" width="0.5546875" style="109" customWidth="1"/>
    <col min="3143" max="3143" width="2.5546875" style="109" customWidth="1"/>
    <col min="3144" max="3144" width="0.5546875" style="109" customWidth="1"/>
    <col min="3145" max="3145" width="2.5546875" style="109" customWidth="1"/>
    <col min="3146" max="3146" width="0.5546875" style="109" customWidth="1"/>
    <col min="3147" max="3147" width="2.5546875" style="109" customWidth="1"/>
    <col min="3148" max="3148" width="0.5546875" style="109" customWidth="1"/>
    <col min="3149" max="3149" width="2.5546875" style="109" customWidth="1"/>
    <col min="3150" max="3150" width="0.5546875" style="109" customWidth="1"/>
    <col min="3151" max="3151" width="2.5546875" style="109" customWidth="1"/>
    <col min="3152" max="3152" width="0.5546875" style="109" customWidth="1"/>
    <col min="3153" max="3153" width="2.5546875" style="109" customWidth="1"/>
    <col min="3154" max="3154" width="0.5546875" style="109" customWidth="1"/>
    <col min="3155" max="3155" width="2.5546875" style="109" customWidth="1"/>
    <col min="3156" max="3156" width="0.5546875" style="109" customWidth="1"/>
    <col min="3157" max="3157" width="2.5546875" style="109" customWidth="1"/>
    <col min="3158" max="3158" width="0.5546875" style="109" customWidth="1"/>
    <col min="3159" max="3159" width="2.5546875" style="109" customWidth="1"/>
    <col min="3160" max="3160" width="0.5546875" style="109" customWidth="1"/>
    <col min="3161" max="3161" width="2.5546875" style="109" customWidth="1"/>
    <col min="3162" max="3162" width="0.5546875" style="109" customWidth="1"/>
    <col min="3163" max="3163" width="2.5546875" style="109" customWidth="1"/>
    <col min="3164" max="3164" width="0.5546875" style="109" customWidth="1"/>
    <col min="3165" max="3165" width="2.5546875" style="109" customWidth="1"/>
    <col min="3166" max="3166" width="0.5546875" style="109" customWidth="1"/>
    <col min="3167" max="3170" width="9.109375" style="109"/>
    <col min="3171" max="3199" width="2.6640625" style="109" customWidth="1"/>
    <col min="3200" max="3331" width="9.109375" style="109"/>
    <col min="3332" max="3332" width="0.88671875" style="109" customWidth="1"/>
    <col min="3333" max="3333" width="2.5546875" style="109" customWidth="1"/>
    <col min="3334" max="3334" width="0.5546875" style="109" customWidth="1"/>
    <col min="3335" max="3335" width="2.5546875" style="109" customWidth="1"/>
    <col min="3336" max="3336" width="0.5546875" style="109" customWidth="1"/>
    <col min="3337" max="3337" width="2.5546875" style="109" customWidth="1"/>
    <col min="3338" max="3338" width="0.5546875" style="109" customWidth="1"/>
    <col min="3339" max="3339" width="2.5546875" style="109" customWidth="1"/>
    <col min="3340" max="3340" width="0.5546875" style="109" customWidth="1"/>
    <col min="3341" max="3341" width="2.5546875" style="109" customWidth="1"/>
    <col min="3342" max="3342" width="0.5546875" style="109" customWidth="1"/>
    <col min="3343" max="3343" width="2.5546875" style="109" customWidth="1"/>
    <col min="3344" max="3344" width="0.5546875" style="109" customWidth="1"/>
    <col min="3345" max="3345" width="2.5546875" style="109" customWidth="1"/>
    <col min="3346" max="3346" width="0.5546875" style="109" customWidth="1"/>
    <col min="3347" max="3347" width="2.5546875" style="109" customWidth="1"/>
    <col min="3348" max="3348" width="0.5546875" style="109" customWidth="1"/>
    <col min="3349" max="3349" width="2.5546875" style="109" customWidth="1"/>
    <col min="3350" max="3350" width="0.5546875" style="109" customWidth="1"/>
    <col min="3351" max="3351" width="2.5546875" style="109" customWidth="1"/>
    <col min="3352" max="3352" width="0.5546875" style="109" customWidth="1"/>
    <col min="3353" max="3353" width="2.5546875" style="109" customWidth="1"/>
    <col min="3354" max="3354" width="0.5546875" style="109" customWidth="1"/>
    <col min="3355" max="3355" width="2.5546875" style="109" customWidth="1"/>
    <col min="3356" max="3356" width="0.5546875" style="109" customWidth="1"/>
    <col min="3357" max="3357" width="2.5546875" style="109" customWidth="1"/>
    <col min="3358" max="3358" width="0.5546875" style="109" customWidth="1"/>
    <col min="3359" max="3359" width="2.5546875" style="109" customWidth="1"/>
    <col min="3360" max="3360" width="0.5546875" style="109" customWidth="1"/>
    <col min="3361" max="3361" width="2.5546875" style="109" customWidth="1"/>
    <col min="3362" max="3362" width="0.5546875" style="109" customWidth="1"/>
    <col min="3363" max="3363" width="2.5546875" style="109" customWidth="1"/>
    <col min="3364" max="3364" width="0.5546875" style="109" customWidth="1"/>
    <col min="3365" max="3365" width="2.5546875" style="109" customWidth="1"/>
    <col min="3366" max="3366" width="0.5546875" style="109" customWidth="1"/>
    <col min="3367" max="3367" width="2.5546875" style="109" customWidth="1"/>
    <col min="3368" max="3368" width="0.5546875" style="109" customWidth="1"/>
    <col min="3369" max="3369" width="2.5546875" style="109" customWidth="1"/>
    <col min="3370" max="3370" width="0.5546875" style="109" customWidth="1"/>
    <col min="3371" max="3371" width="2.5546875" style="109" customWidth="1"/>
    <col min="3372" max="3372" width="0.5546875" style="109" customWidth="1"/>
    <col min="3373" max="3373" width="2.5546875" style="109" customWidth="1"/>
    <col min="3374" max="3374" width="0.5546875" style="109" customWidth="1"/>
    <col min="3375" max="3375" width="2.5546875" style="109" customWidth="1"/>
    <col min="3376" max="3376" width="0.5546875" style="109" customWidth="1"/>
    <col min="3377" max="3377" width="2.5546875" style="109" customWidth="1"/>
    <col min="3378" max="3378" width="0.5546875" style="109" customWidth="1"/>
    <col min="3379" max="3379" width="2.5546875" style="109" customWidth="1"/>
    <col min="3380" max="3380" width="0.5546875" style="109" customWidth="1"/>
    <col min="3381" max="3381" width="2.5546875" style="109" customWidth="1"/>
    <col min="3382" max="3382" width="0.5546875" style="109" customWidth="1"/>
    <col min="3383" max="3383" width="2.5546875" style="109" customWidth="1"/>
    <col min="3384" max="3384" width="0.5546875" style="109" customWidth="1"/>
    <col min="3385" max="3385" width="2.5546875" style="109" customWidth="1"/>
    <col min="3386" max="3386" width="0.5546875" style="109" customWidth="1"/>
    <col min="3387" max="3387" width="2.5546875" style="109" customWidth="1"/>
    <col min="3388" max="3388" width="0.5546875" style="109" customWidth="1"/>
    <col min="3389" max="3389" width="2.5546875" style="109" customWidth="1"/>
    <col min="3390" max="3390" width="0.5546875" style="109" customWidth="1"/>
    <col min="3391" max="3391" width="2.5546875" style="109" customWidth="1"/>
    <col min="3392" max="3392" width="0.5546875" style="109" customWidth="1"/>
    <col min="3393" max="3393" width="2.5546875" style="109" customWidth="1"/>
    <col min="3394" max="3394" width="0.5546875" style="109" customWidth="1"/>
    <col min="3395" max="3395" width="2.5546875" style="109" customWidth="1"/>
    <col min="3396" max="3396" width="0.5546875" style="109" customWidth="1"/>
    <col min="3397" max="3397" width="2.5546875" style="109" customWidth="1"/>
    <col min="3398" max="3398" width="0.5546875" style="109" customWidth="1"/>
    <col min="3399" max="3399" width="2.5546875" style="109" customWidth="1"/>
    <col min="3400" max="3400" width="0.5546875" style="109" customWidth="1"/>
    <col min="3401" max="3401" width="2.5546875" style="109" customWidth="1"/>
    <col min="3402" max="3402" width="0.5546875" style="109" customWidth="1"/>
    <col min="3403" max="3403" width="2.5546875" style="109" customWidth="1"/>
    <col min="3404" max="3404" width="0.5546875" style="109" customWidth="1"/>
    <col min="3405" max="3405" width="2.5546875" style="109" customWidth="1"/>
    <col min="3406" max="3406" width="0.5546875" style="109" customWidth="1"/>
    <col min="3407" max="3407" width="2.5546875" style="109" customWidth="1"/>
    <col min="3408" max="3408" width="0.5546875" style="109" customWidth="1"/>
    <col min="3409" max="3409" width="2.5546875" style="109" customWidth="1"/>
    <col min="3410" max="3410" width="0.5546875" style="109" customWidth="1"/>
    <col min="3411" max="3411" width="2.5546875" style="109" customWidth="1"/>
    <col min="3412" max="3412" width="0.5546875" style="109" customWidth="1"/>
    <col min="3413" max="3413" width="2.5546875" style="109" customWidth="1"/>
    <col min="3414" max="3414" width="0.5546875" style="109" customWidth="1"/>
    <col min="3415" max="3415" width="2.5546875" style="109" customWidth="1"/>
    <col min="3416" max="3416" width="0.5546875" style="109" customWidth="1"/>
    <col min="3417" max="3417" width="2.5546875" style="109" customWidth="1"/>
    <col min="3418" max="3418" width="0.5546875" style="109" customWidth="1"/>
    <col min="3419" max="3419" width="2.5546875" style="109" customWidth="1"/>
    <col min="3420" max="3420" width="0.5546875" style="109" customWidth="1"/>
    <col min="3421" max="3421" width="2.5546875" style="109" customWidth="1"/>
    <col min="3422" max="3422" width="0.5546875" style="109" customWidth="1"/>
    <col min="3423" max="3426" width="9.109375" style="109"/>
    <col min="3427" max="3455" width="2.6640625" style="109" customWidth="1"/>
    <col min="3456" max="3587" width="9.109375" style="109"/>
    <col min="3588" max="3588" width="0.88671875" style="109" customWidth="1"/>
    <col min="3589" max="3589" width="2.5546875" style="109" customWidth="1"/>
    <col min="3590" max="3590" width="0.5546875" style="109" customWidth="1"/>
    <col min="3591" max="3591" width="2.5546875" style="109" customWidth="1"/>
    <col min="3592" max="3592" width="0.5546875" style="109" customWidth="1"/>
    <col min="3593" max="3593" width="2.5546875" style="109" customWidth="1"/>
    <col min="3594" max="3594" width="0.5546875" style="109" customWidth="1"/>
    <col min="3595" max="3595" width="2.5546875" style="109" customWidth="1"/>
    <col min="3596" max="3596" width="0.5546875" style="109" customWidth="1"/>
    <col min="3597" max="3597" width="2.5546875" style="109" customWidth="1"/>
    <col min="3598" max="3598" width="0.5546875" style="109" customWidth="1"/>
    <col min="3599" max="3599" width="2.5546875" style="109" customWidth="1"/>
    <col min="3600" max="3600" width="0.5546875" style="109" customWidth="1"/>
    <col min="3601" max="3601" width="2.5546875" style="109" customWidth="1"/>
    <col min="3602" max="3602" width="0.5546875" style="109" customWidth="1"/>
    <col min="3603" max="3603" width="2.5546875" style="109" customWidth="1"/>
    <col min="3604" max="3604" width="0.5546875" style="109" customWidth="1"/>
    <col min="3605" max="3605" width="2.5546875" style="109" customWidth="1"/>
    <col min="3606" max="3606" width="0.5546875" style="109" customWidth="1"/>
    <col min="3607" max="3607" width="2.5546875" style="109" customWidth="1"/>
    <col min="3608" max="3608" width="0.5546875" style="109" customWidth="1"/>
    <col min="3609" max="3609" width="2.5546875" style="109" customWidth="1"/>
    <col min="3610" max="3610" width="0.5546875" style="109" customWidth="1"/>
    <col min="3611" max="3611" width="2.5546875" style="109" customWidth="1"/>
    <col min="3612" max="3612" width="0.5546875" style="109" customWidth="1"/>
    <col min="3613" max="3613" width="2.5546875" style="109" customWidth="1"/>
    <col min="3614" max="3614" width="0.5546875" style="109" customWidth="1"/>
    <col min="3615" max="3615" width="2.5546875" style="109" customWidth="1"/>
    <col min="3616" max="3616" width="0.5546875" style="109" customWidth="1"/>
    <col min="3617" max="3617" width="2.5546875" style="109" customWidth="1"/>
    <col min="3618" max="3618" width="0.5546875" style="109" customWidth="1"/>
    <col min="3619" max="3619" width="2.5546875" style="109" customWidth="1"/>
    <col min="3620" max="3620" width="0.5546875" style="109" customWidth="1"/>
    <col min="3621" max="3621" width="2.5546875" style="109" customWidth="1"/>
    <col min="3622" max="3622" width="0.5546875" style="109" customWidth="1"/>
    <col min="3623" max="3623" width="2.5546875" style="109" customWidth="1"/>
    <col min="3624" max="3624" width="0.5546875" style="109" customWidth="1"/>
    <col min="3625" max="3625" width="2.5546875" style="109" customWidth="1"/>
    <col min="3626" max="3626" width="0.5546875" style="109" customWidth="1"/>
    <col min="3627" max="3627" width="2.5546875" style="109" customWidth="1"/>
    <col min="3628" max="3628" width="0.5546875" style="109" customWidth="1"/>
    <col min="3629" max="3629" width="2.5546875" style="109" customWidth="1"/>
    <col min="3630" max="3630" width="0.5546875" style="109" customWidth="1"/>
    <col min="3631" max="3631" width="2.5546875" style="109" customWidth="1"/>
    <col min="3632" max="3632" width="0.5546875" style="109" customWidth="1"/>
    <col min="3633" max="3633" width="2.5546875" style="109" customWidth="1"/>
    <col min="3634" max="3634" width="0.5546875" style="109" customWidth="1"/>
    <col min="3635" max="3635" width="2.5546875" style="109" customWidth="1"/>
    <col min="3636" max="3636" width="0.5546875" style="109" customWidth="1"/>
    <col min="3637" max="3637" width="2.5546875" style="109" customWidth="1"/>
    <col min="3638" max="3638" width="0.5546875" style="109" customWidth="1"/>
    <col min="3639" max="3639" width="2.5546875" style="109" customWidth="1"/>
    <col min="3640" max="3640" width="0.5546875" style="109" customWidth="1"/>
    <col min="3641" max="3641" width="2.5546875" style="109" customWidth="1"/>
    <col min="3642" max="3642" width="0.5546875" style="109" customWidth="1"/>
    <col min="3643" max="3643" width="2.5546875" style="109" customWidth="1"/>
    <col min="3644" max="3644" width="0.5546875" style="109" customWidth="1"/>
    <col min="3645" max="3645" width="2.5546875" style="109" customWidth="1"/>
    <col min="3646" max="3646" width="0.5546875" style="109" customWidth="1"/>
    <col min="3647" max="3647" width="2.5546875" style="109" customWidth="1"/>
    <col min="3648" max="3648" width="0.5546875" style="109" customWidth="1"/>
    <col min="3649" max="3649" width="2.5546875" style="109" customWidth="1"/>
    <col min="3650" max="3650" width="0.5546875" style="109" customWidth="1"/>
    <col min="3651" max="3651" width="2.5546875" style="109" customWidth="1"/>
    <col min="3652" max="3652" width="0.5546875" style="109" customWidth="1"/>
    <col min="3653" max="3653" width="2.5546875" style="109" customWidth="1"/>
    <col min="3654" max="3654" width="0.5546875" style="109" customWidth="1"/>
    <col min="3655" max="3655" width="2.5546875" style="109" customWidth="1"/>
    <col min="3656" max="3656" width="0.5546875" style="109" customWidth="1"/>
    <col min="3657" max="3657" width="2.5546875" style="109" customWidth="1"/>
    <col min="3658" max="3658" width="0.5546875" style="109" customWidth="1"/>
    <col min="3659" max="3659" width="2.5546875" style="109" customWidth="1"/>
    <col min="3660" max="3660" width="0.5546875" style="109" customWidth="1"/>
    <col min="3661" max="3661" width="2.5546875" style="109" customWidth="1"/>
    <col min="3662" max="3662" width="0.5546875" style="109" customWidth="1"/>
    <col min="3663" max="3663" width="2.5546875" style="109" customWidth="1"/>
    <col min="3664" max="3664" width="0.5546875" style="109" customWidth="1"/>
    <col min="3665" max="3665" width="2.5546875" style="109" customWidth="1"/>
    <col min="3666" max="3666" width="0.5546875" style="109" customWidth="1"/>
    <col min="3667" max="3667" width="2.5546875" style="109" customWidth="1"/>
    <col min="3668" max="3668" width="0.5546875" style="109" customWidth="1"/>
    <col min="3669" max="3669" width="2.5546875" style="109" customWidth="1"/>
    <col min="3670" max="3670" width="0.5546875" style="109" customWidth="1"/>
    <col min="3671" max="3671" width="2.5546875" style="109" customWidth="1"/>
    <col min="3672" max="3672" width="0.5546875" style="109" customWidth="1"/>
    <col min="3673" max="3673" width="2.5546875" style="109" customWidth="1"/>
    <col min="3674" max="3674" width="0.5546875" style="109" customWidth="1"/>
    <col min="3675" max="3675" width="2.5546875" style="109" customWidth="1"/>
    <col min="3676" max="3676" width="0.5546875" style="109" customWidth="1"/>
    <col min="3677" max="3677" width="2.5546875" style="109" customWidth="1"/>
    <col min="3678" max="3678" width="0.5546875" style="109" customWidth="1"/>
    <col min="3679" max="3682" width="9.109375" style="109"/>
    <col min="3683" max="3711" width="2.6640625" style="109" customWidth="1"/>
    <col min="3712" max="3843" width="9.109375" style="109"/>
    <col min="3844" max="3844" width="0.88671875" style="109" customWidth="1"/>
    <col min="3845" max="3845" width="2.5546875" style="109" customWidth="1"/>
    <col min="3846" max="3846" width="0.5546875" style="109" customWidth="1"/>
    <col min="3847" max="3847" width="2.5546875" style="109" customWidth="1"/>
    <col min="3848" max="3848" width="0.5546875" style="109" customWidth="1"/>
    <col min="3849" max="3849" width="2.5546875" style="109" customWidth="1"/>
    <col min="3850" max="3850" width="0.5546875" style="109" customWidth="1"/>
    <col min="3851" max="3851" width="2.5546875" style="109" customWidth="1"/>
    <col min="3852" max="3852" width="0.5546875" style="109" customWidth="1"/>
    <col min="3853" max="3853" width="2.5546875" style="109" customWidth="1"/>
    <col min="3854" max="3854" width="0.5546875" style="109" customWidth="1"/>
    <col min="3855" max="3855" width="2.5546875" style="109" customWidth="1"/>
    <col min="3856" max="3856" width="0.5546875" style="109" customWidth="1"/>
    <col min="3857" max="3857" width="2.5546875" style="109" customWidth="1"/>
    <col min="3858" max="3858" width="0.5546875" style="109" customWidth="1"/>
    <col min="3859" max="3859" width="2.5546875" style="109" customWidth="1"/>
    <col min="3860" max="3860" width="0.5546875" style="109" customWidth="1"/>
    <col min="3861" max="3861" width="2.5546875" style="109" customWidth="1"/>
    <col min="3862" max="3862" width="0.5546875" style="109" customWidth="1"/>
    <col min="3863" max="3863" width="2.5546875" style="109" customWidth="1"/>
    <col min="3864" max="3864" width="0.5546875" style="109" customWidth="1"/>
    <col min="3865" max="3865" width="2.5546875" style="109" customWidth="1"/>
    <col min="3866" max="3866" width="0.5546875" style="109" customWidth="1"/>
    <col min="3867" max="3867" width="2.5546875" style="109" customWidth="1"/>
    <col min="3868" max="3868" width="0.5546875" style="109" customWidth="1"/>
    <col min="3869" max="3869" width="2.5546875" style="109" customWidth="1"/>
    <col min="3870" max="3870" width="0.5546875" style="109" customWidth="1"/>
    <col min="3871" max="3871" width="2.5546875" style="109" customWidth="1"/>
    <col min="3872" max="3872" width="0.5546875" style="109" customWidth="1"/>
    <col min="3873" max="3873" width="2.5546875" style="109" customWidth="1"/>
    <col min="3874" max="3874" width="0.5546875" style="109" customWidth="1"/>
    <col min="3875" max="3875" width="2.5546875" style="109" customWidth="1"/>
    <col min="3876" max="3876" width="0.5546875" style="109" customWidth="1"/>
    <col min="3877" max="3877" width="2.5546875" style="109" customWidth="1"/>
    <col min="3878" max="3878" width="0.5546875" style="109" customWidth="1"/>
    <col min="3879" max="3879" width="2.5546875" style="109" customWidth="1"/>
    <col min="3880" max="3880" width="0.5546875" style="109" customWidth="1"/>
    <col min="3881" max="3881" width="2.5546875" style="109" customWidth="1"/>
    <col min="3882" max="3882" width="0.5546875" style="109" customWidth="1"/>
    <col min="3883" max="3883" width="2.5546875" style="109" customWidth="1"/>
    <col min="3884" max="3884" width="0.5546875" style="109" customWidth="1"/>
    <col min="3885" max="3885" width="2.5546875" style="109" customWidth="1"/>
    <col min="3886" max="3886" width="0.5546875" style="109" customWidth="1"/>
    <col min="3887" max="3887" width="2.5546875" style="109" customWidth="1"/>
    <col min="3888" max="3888" width="0.5546875" style="109" customWidth="1"/>
    <col min="3889" max="3889" width="2.5546875" style="109" customWidth="1"/>
    <col min="3890" max="3890" width="0.5546875" style="109" customWidth="1"/>
    <col min="3891" max="3891" width="2.5546875" style="109" customWidth="1"/>
    <col min="3892" max="3892" width="0.5546875" style="109" customWidth="1"/>
    <col min="3893" max="3893" width="2.5546875" style="109" customWidth="1"/>
    <col min="3894" max="3894" width="0.5546875" style="109" customWidth="1"/>
    <col min="3895" max="3895" width="2.5546875" style="109" customWidth="1"/>
    <col min="3896" max="3896" width="0.5546875" style="109" customWidth="1"/>
    <col min="3897" max="3897" width="2.5546875" style="109" customWidth="1"/>
    <col min="3898" max="3898" width="0.5546875" style="109" customWidth="1"/>
    <col min="3899" max="3899" width="2.5546875" style="109" customWidth="1"/>
    <col min="3900" max="3900" width="0.5546875" style="109" customWidth="1"/>
    <col min="3901" max="3901" width="2.5546875" style="109" customWidth="1"/>
    <col min="3902" max="3902" width="0.5546875" style="109" customWidth="1"/>
    <col min="3903" max="3903" width="2.5546875" style="109" customWidth="1"/>
    <col min="3904" max="3904" width="0.5546875" style="109" customWidth="1"/>
    <col min="3905" max="3905" width="2.5546875" style="109" customWidth="1"/>
    <col min="3906" max="3906" width="0.5546875" style="109" customWidth="1"/>
    <col min="3907" max="3907" width="2.5546875" style="109" customWidth="1"/>
    <col min="3908" max="3908" width="0.5546875" style="109" customWidth="1"/>
    <col min="3909" max="3909" width="2.5546875" style="109" customWidth="1"/>
    <col min="3910" max="3910" width="0.5546875" style="109" customWidth="1"/>
    <col min="3911" max="3911" width="2.5546875" style="109" customWidth="1"/>
    <col min="3912" max="3912" width="0.5546875" style="109" customWidth="1"/>
    <col min="3913" max="3913" width="2.5546875" style="109" customWidth="1"/>
    <col min="3914" max="3914" width="0.5546875" style="109" customWidth="1"/>
    <col min="3915" max="3915" width="2.5546875" style="109" customWidth="1"/>
    <col min="3916" max="3916" width="0.5546875" style="109" customWidth="1"/>
    <col min="3917" max="3917" width="2.5546875" style="109" customWidth="1"/>
    <col min="3918" max="3918" width="0.5546875" style="109" customWidth="1"/>
    <col min="3919" max="3919" width="2.5546875" style="109" customWidth="1"/>
    <col min="3920" max="3920" width="0.5546875" style="109" customWidth="1"/>
    <col min="3921" max="3921" width="2.5546875" style="109" customWidth="1"/>
    <col min="3922" max="3922" width="0.5546875" style="109" customWidth="1"/>
    <col min="3923" max="3923" width="2.5546875" style="109" customWidth="1"/>
    <col min="3924" max="3924" width="0.5546875" style="109" customWidth="1"/>
    <col min="3925" max="3925" width="2.5546875" style="109" customWidth="1"/>
    <col min="3926" max="3926" width="0.5546875" style="109" customWidth="1"/>
    <col min="3927" max="3927" width="2.5546875" style="109" customWidth="1"/>
    <col min="3928" max="3928" width="0.5546875" style="109" customWidth="1"/>
    <col min="3929" max="3929" width="2.5546875" style="109" customWidth="1"/>
    <col min="3930" max="3930" width="0.5546875" style="109" customWidth="1"/>
    <col min="3931" max="3931" width="2.5546875" style="109" customWidth="1"/>
    <col min="3932" max="3932" width="0.5546875" style="109" customWidth="1"/>
    <col min="3933" max="3933" width="2.5546875" style="109" customWidth="1"/>
    <col min="3934" max="3934" width="0.5546875" style="109" customWidth="1"/>
    <col min="3935" max="3938" width="9.109375" style="109"/>
    <col min="3939" max="3967" width="2.6640625" style="109" customWidth="1"/>
    <col min="3968" max="4099" width="9.109375" style="109"/>
    <col min="4100" max="4100" width="0.88671875" style="109" customWidth="1"/>
    <col min="4101" max="4101" width="2.5546875" style="109" customWidth="1"/>
    <col min="4102" max="4102" width="0.5546875" style="109" customWidth="1"/>
    <col min="4103" max="4103" width="2.5546875" style="109" customWidth="1"/>
    <col min="4104" max="4104" width="0.5546875" style="109" customWidth="1"/>
    <col min="4105" max="4105" width="2.5546875" style="109" customWidth="1"/>
    <col min="4106" max="4106" width="0.5546875" style="109" customWidth="1"/>
    <col min="4107" max="4107" width="2.5546875" style="109" customWidth="1"/>
    <col min="4108" max="4108" width="0.5546875" style="109" customWidth="1"/>
    <col min="4109" max="4109" width="2.5546875" style="109" customWidth="1"/>
    <col min="4110" max="4110" width="0.5546875" style="109" customWidth="1"/>
    <col min="4111" max="4111" width="2.5546875" style="109" customWidth="1"/>
    <col min="4112" max="4112" width="0.5546875" style="109" customWidth="1"/>
    <col min="4113" max="4113" width="2.5546875" style="109" customWidth="1"/>
    <col min="4114" max="4114" width="0.5546875" style="109" customWidth="1"/>
    <col min="4115" max="4115" width="2.5546875" style="109" customWidth="1"/>
    <col min="4116" max="4116" width="0.5546875" style="109" customWidth="1"/>
    <col min="4117" max="4117" width="2.5546875" style="109" customWidth="1"/>
    <col min="4118" max="4118" width="0.5546875" style="109" customWidth="1"/>
    <col min="4119" max="4119" width="2.5546875" style="109" customWidth="1"/>
    <col min="4120" max="4120" width="0.5546875" style="109" customWidth="1"/>
    <col min="4121" max="4121" width="2.5546875" style="109" customWidth="1"/>
    <col min="4122" max="4122" width="0.5546875" style="109" customWidth="1"/>
    <col min="4123" max="4123" width="2.5546875" style="109" customWidth="1"/>
    <col min="4124" max="4124" width="0.5546875" style="109" customWidth="1"/>
    <col min="4125" max="4125" width="2.5546875" style="109" customWidth="1"/>
    <col min="4126" max="4126" width="0.5546875" style="109" customWidth="1"/>
    <col min="4127" max="4127" width="2.5546875" style="109" customWidth="1"/>
    <col min="4128" max="4128" width="0.5546875" style="109" customWidth="1"/>
    <col min="4129" max="4129" width="2.5546875" style="109" customWidth="1"/>
    <col min="4130" max="4130" width="0.5546875" style="109" customWidth="1"/>
    <col min="4131" max="4131" width="2.5546875" style="109" customWidth="1"/>
    <col min="4132" max="4132" width="0.5546875" style="109" customWidth="1"/>
    <col min="4133" max="4133" width="2.5546875" style="109" customWidth="1"/>
    <col min="4134" max="4134" width="0.5546875" style="109" customWidth="1"/>
    <col min="4135" max="4135" width="2.5546875" style="109" customWidth="1"/>
    <col min="4136" max="4136" width="0.5546875" style="109" customWidth="1"/>
    <col min="4137" max="4137" width="2.5546875" style="109" customWidth="1"/>
    <col min="4138" max="4138" width="0.5546875" style="109" customWidth="1"/>
    <col min="4139" max="4139" width="2.5546875" style="109" customWidth="1"/>
    <col min="4140" max="4140" width="0.5546875" style="109" customWidth="1"/>
    <col min="4141" max="4141" width="2.5546875" style="109" customWidth="1"/>
    <col min="4142" max="4142" width="0.5546875" style="109" customWidth="1"/>
    <col min="4143" max="4143" width="2.5546875" style="109" customWidth="1"/>
    <col min="4144" max="4144" width="0.5546875" style="109" customWidth="1"/>
    <col min="4145" max="4145" width="2.5546875" style="109" customWidth="1"/>
    <col min="4146" max="4146" width="0.5546875" style="109" customWidth="1"/>
    <col min="4147" max="4147" width="2.5546875" style="109" customWidth="1"/>
    <col min="4148" max="4148" width="0.5546875" style="109" customWidth="1"/>
    <col min="4149" max="4149" width="2.5546875" style="109" customWidth="1"/>
    <col min="4150" max="4150" width="0.5546875" style="109" customWidth="1"/>
    <col min="4151" max="4151" width="2.5546875" style="109" customWidth="1"/>
    <col min="4152" max="4152" width="0.5546875" style="109" customWidth="1"/>
    <col min="4153" max="4153" width="2.5546875" style="109" customWidth="1"/>
    <col min="4154" max="4154" width="0.5546875" style="109" customWidth="1"/>
    <col min="4155" max="4155" width="2.5546875" style="109" customWidth="1"/>
    <col min="4156" max="4156" width="0.5546875" style="109" customWidth="1"/>
    <col min="4157" max="4157" width="2.5546875" style="109" customWidth="1"/>
    <col min="4158" max="4158" width="0.5546875" style="109" customWidth="1"/>
    <col min="4159" max="4159" width="2.5546875" style="109" customWidth="1"/>
    <col min="4160" max="4160" width="0.5546875" style="109" customWidth="1"/>
    <col min="4161" max="4161" width="2.5546875" style="109" customWidth="1"/>
    <col min="4162" max="4162" width="0.5546875" style="109" customWidth="1"/>
    <col min="4163" max="4163" width="2.5546875" style="109" customWidth="1"/>
    <col min="4164" max="4164" width="0.5546875" style="109" customWidth="1"/>
    <col min="4165" max="4165" width="2.5546875" style="109" customWidth="1"/>
    <col min="4166" max="4166" width="0.5546875" style="109" customWidth="1"/>
    <col min="4167" max="4167" width="2.5546875" style="109" customWidth="1"/>
    <col min="4168" max="4168" width="0.5546875" style="109" customWidth="1"/>
    <col min="4169" max="4169" width="2.5546875" style="109" customWidth="1"/>
    <col min="4170" max="4170" width="0.5546875" style="109" customWidth="1"/>
    <col min="4171" max="4171" width="2.5546875" style="109" customWidth="1"/>
    <col min="4172" max="4172" width="0.5546875" style="109" customWidth="1"/>
    <col min="4173" max="4173" width="2.5546875" style="109" customWidth="1"/>
    <col min="4174" max="4174" width="0.5546875" style="109" customWidth="1"/>
    <col min="4175" max="4175" width="2.5546875" style="109" customWidth="1"/>
    <col min="4176" max="4176" width="0.5546875" style="109" customWidth="1"/>
    <col min="4177" max="4177" width="2.5546875" style="109" customWidth="1"/>
    <col min="4178" max="4178" width="0.5546875" style="109" customWidth="1"/>
    <col min="4179" max="4179" width="2.5546875" style="109" customWidth="1"/>
    <col min="4180" max="4180" width="0.5546875" style="109" customWidth="1"/>
    <col min="4181" max="4181" width="2.5546875" style="109" customWidth="1"/>
    <col min="4182" max="4182" width="0.5546875" style="109" customWidth="1"/>
    <col min="4183" max="4183" width="2.5546875" style="109" customWidth="1"/>
    <col min="4184" max="4184" width="0.5546875" style="109" customWidth="1"/>
    <col min="4185" max="4185" width="2.5546875" style="109" customWidth="1"/>
    <col min="4186" max="4186" width="0.5546875" style="109" customWidth="1"/>
    <col min="4187" max="4187" width="2.5546875" style="109" customWidth="1"/>
    <col min="4188" max="4188" width="0.5546875" style="109" customWidth="1"/>
    <col min="4189" max="4189" width="2.5546875" style="109" customWidth="1"/>
    <col min="4190" max="4190" width="0.5546875" style="109" customWidth="1"/>
    <col min="4191" max="4194" width="9.109375" style="109"/>
    <col min="4195" max="4223" width="2.6640625" style="109" customWidth="1"/>
    <col min="4224" max="4355" width="9.109375" style="109"/>
    <col min="4356" max="4356" width="0.88671875" style="109" customWidth="1"/>
    <col min="4357" max="4357" width="2.5546875" style="109" customWidth="1"/>
    <col min="4358" max="4358" width="0.5546875" style="109" customWidth="1"/>
    <col min="4359" max="4359" width="2.5546875" style="109" customWidth="1"/>
    <col min="4360" max="4360" width="0.5546875" style="109" customWidth="1"/>
    <col min="4361" max="4361" width="2.5546875" style="109" customWidth="1"/>
    <col min="4362" max="4362" width="0.5546875" style="109" customWidth="1"/>
    <col min="4363" max="4363" width="2.5546875" style="109" customWidth="1"/>
    <col min="4364" max="4364" width="0.5546875" style="109" customWidth="1"/>
    <col min="4365" max="4365" width="2.5546875" style="109" customWidth="1"/>
    <col min="4366" max="4366" width="0.5546875" style="109" customWidth="1"/>
    <col min="4367" max="4367" width="2.5546875" style="109" customWidth="1"/>
    <col min="4368" max="4368" width="0.5546875" style="109" customWidth="1"/>
    <col min="4369" max="4369" width="2.5546875" style="109" customWidth="1"/>
    <col min="4370" max="4370" width="0.5546875" style="109" customWidth="1"/>
    <col min="4371" max="4371" width="2.5546875" style="109" customWidth="1"/>
    <col min="4372" max="4372" width="0.5546875" style="109" customWidth="1"/>
    <col min="4373" max="4373" width="2.5546875" style="109" customWidth="1"/>
    <col min="4374" max="4374" width="0.5546875" style="109" customWidth="1"/>
    <col min="4375" max="4375" width="2.5546875" style="109" customWidth="1"/>
    <col min="4376" max="4376" width="0.5546875" style="109" customWidth="1"/>
    <col min="4377" max="4377" width="2.5546875" style="109" customWidth="1"/>
    <col min="4378" max="4378" width="0.5546875" style="109" customWidth="1"/>
    <col min="4379" max="4379" width="2.5546875" style="109" customWidth="1"/>
    <col min="4380" max="4380" width="0.5546875" style="109" customWidth="1"/>
    <col min="4381" max="4381" width="2.5546875" style="109" customWidth="1"/>
    <col min="4382" max="4382" width="0.5546875" style="109" customWidth="1"/>
    <col min="4383" max="4383" width="2.5546875" style="109" customWidth="1"/>
    <col min="4384" max="4384" width="0.5546875" style="109" customWidth="1"/>
    <col min="4385" max="4385" width="2.5546875" style="109" customWidth="1"/>
    <col min="4386" max="4386" width="0.5546875" style="109" customWidth="1"/>
    <col min="4387" max="4387" width="2.5546875" style="109" customWidth="1"/>
    <col min="4388" max="4388" width="0.5546875" style="109" customWidth="1"/>
    <col min="4389" max="4389" width="2.5546875" style="109" customWidth="1"/>
    <col min="4390" max="4390" width="0.5546875" style="109" customWidth="1"/>
    <col min="4391" max="4391" width="2.5546875" style="109" customWidth="1"/>
    <col min="4392" max="4392" width="0.5546875" style="109" customWidth="1"/>
    <col min="4393" max="4393" width="2.5546875" style="109" customWidth="1"/>
    <col min="4394" max="4394" width="0.5546875" style="109" customWidth="1"/>
    <col min="4395" max="4395" width="2.5546875" style="109" customWidth="1"/>
    <col min="4396" max="4396" width="0.5546875" style="109" customWidth="1"/>
    <col min="4397" max="4397" width="2.5546875" style="109" customWidth="1"/>
    <col min="4398" max="4398" width="0.5546875" style="109" customWidth="1"/>
    <col min="4399" max="4399" width="2.5546875" style="109" customWidth="1"/>
    <col min="4400" max="4400" width="0.5546875" style="109" customWidth="1"/>
    <col min="4401" max="4401" width="2.5546875" style="109" customWidth="1"/>
    <col min="4402" max="4402" width="0.5546875" style="109" customWidth="1"/>
    <col min="4403" max="4403" width="2.5546875" style="109" customWidth="1"/>
    <col min="4404" max="4404" width="0.5546875" style="109" customWidth="1"/>
    <col min="4405" max="4405" width="2.5546875" style="109" customWidth="1"/>
    <col min="4406" max="4406" width="0.5546875" style="109" customWidth="1"/>
    <col min="4407" max="4407" width="2.5546875" style="109" customWidth="1"/>
    <col min="4408" max="4408" width="0.5546875" style="109" customWidth="1"/>
    <col min="4409" max="4409" width="2.5546875" style="109" customWidth="1"/>
    <col min="4410" max="4410" width="0.5546875" style="109" customWidth="1"/>
    <col min="4411" max="4411" width="2.5546875" style="109" customWidth="1"/>
    <col min="4412" max="4412" width="0.5546875" style="109" customWidth="1"/>
    <col min="4413" max="4413" width="2.5546875" style="109" customWidth="1"/>
    <col min="4414" max="4414" width="0.5546875" style="109" customWidth="1"/>
    <col min="4415" max="4415" width="2.5546875" style="109" customWidth="1"/>
    <col min="4416" max="4416" width="0.5546875" style="109" customWidth="1"/>
    <col min="4417" max="4417" width="2.5546875" style="109" customWidth="1"/>
    <col min="4418" max="4418" width="0.5546875" style="109" customWidth="1"/>
    <col min="4419" max="4419" width="2.5546875" style="109" customWidth="1"/>
    <col min="4420" max="4420" width="0.5546875" style="109" customWidth="1"/>
    <col min="4421" max="4421" width="2.5546875" style="109" customWidth="1"/>
    <col min="4422" max="4422" width="0.5546875" style="109" customWidth="1"/>
    <col min="4423" max="4423" width="2.5546875" style="109" customWidth="1"/>
    <col min="4424" max="4424" width="0.5546875" style="109" customWidth="1"/>
    <col min="4425" max="4425" width="2.5546875" style="109" customWidth="1"/>
    <col min="4426" max="4426" width="0.5546875" style="109" customWidth="1"/>
    <col min="4427" max="4427" width="2.5546875" style="109" customWidth="1"/>
    <col min="4428" max="4428" width="0.5546875" style="109" customWidth="1"/>
    <col min="4429" max="4429" width="2.5546875" style="109" customWidth="1"/>
    <col min="4430" max="4430" width="0.5546875" style="109" customWidth="1"/>
    <col min="4431" max="4431" width="2.5546875" style="109" customWidth="1"/>
    <col min="4432" max="4432" width="0.5546875" style="109" customWidth="1"/>
    <col min="4433" max="4433" width="2.5546875" style="109" customWidth="1"/>
    <col min="4434" max="4434" width="0.5546875" style="109" customWidth="1"/>
    <col min="4435" max="4435" width="2.5546875" style="109" customWidth="1"/>
    <col min="4436" max="4436" width="0.5546875" style="109" customWidth="1"/>
    <col min="4437" max="4437" width="2.5546875" style="109" customWidth="1"/>
    <col min="4438" max="4438" width="0.5546875" style="109" customWidth="1"/>
    <col min="4439" max="4439" width="2.5546875" style="109" customWidth="1"/>
    <col min="4440" max="4440" width="0.5546875" style="109" customWidth="1"/>
    <col min="4441" max="4441" width="2.5546875" style="109" customWidth="1"/>
    <col min="4442" max="4442" width="0.5546875" style="109" customWidth="1"/>
    <col min="4443" max="4443" width="2.5546875" style="109" customWidth="1"/>
    <col min="4444" max="4444" width="0.5546875" style="109" customWidth="1"/>
    <col min="4445" max="4445" width="2.5546875" style="109" customWidth="1"/>
    <col min="4446" max="4446" width="0.5546875" style="109" customWidth="1"/>
    <col min="4447" max="4450" width="9.109375" style="109"/>
    <col min="4451" max="4479" width="2.6640625" style="109" customWidth="1"/>
    <col min="4480" max="4611" width="9.109375" style="109"/>
    <col min="4612" max="4612" width="0.88671875" style="109" customWidth="1"/>
    <col min="4613" max="4613" width="2.5546875" style="109" customWidth="1"/>
    <col min="4614" max="4614" width="0.5546875" style="109" customWidth="1"/>
    <col min="4615" max="4615" width="2.5546875" style="109" customWidth="1"/>
    <col min="4616" max="4616" width="0.5546875" style="109" customWidth="1"/>
    <col min="4617" max="4617" width="2.5546875" style="109" customWidth="1"/>
    <col min="4618" max="4618" width="0.5546875" style="109" customWidth="1"/>
    <col min="4619" max="4619" width="2.5546875" style="109" customWidth="1"/>
    <col min="4620" max="4620" width="0.5546875" style="109" customWidth="1"/>
    <col min="4621" max="4621" width="2.5546875" style="109" customWidth="1"/>
    <col min="4622" max="4622" width="0.5546875" style="109" customWidth="1"/>
    <col min="4623" max="4623" width="2.5546875" style="109" customWidth="1"/>
    <col min="4624" max="4624" width="0.5546875" style="109" customWidth="1"/>
    <col min="4625" max="4625" width="2.5546875" style="109" customWidth="1"/>
    <col min="4626" max="4626" width="0.5546875" style="109" customWidth="1"/>
    <col min="4627" max="4627" width="2.5546875" style="109" customWidth="1"/>
    <col min="4628" max="4628" width="0.5546875" style="109" customWidth="1"/>
    <col min="4629" max="4629" width="2.5546875" style="109" customWidth="1"/>
    <col min="4630" max="4630" width="0.5546875" style="109" customWidth="1"/>
    <col min="4631" max="4631" width="2.5546875" style="109" customWidth="1"/>
    <col min="4632" max="4632" width="0.5546875" style="109" customWidth="1"/>
    <col min="4633" max="4633" width="2.5546875" style="109" customWidth="1"/>
    <col min="4634" max="4634" width="0.5546875" style="109" customWidth="1"/>
    <col min="4635" max="4635" width="2.5546875" style="109" customWidth="1"/>
    <col min="4636" max="4636" width="0.5546875" style="109" customWidth="1"/>
    <col min="4637" max="4637" width="2.5546875" style="109" customWidth="1"/>
    <col min="4638" max="4638" width="0.5546875" style="109" customWidth="1"/>
    <col min="4639" max="4639" width="2.5546875" style="109" customWidth="1"/>
    <col min="4640" max="4640" width="0.5546875" style="109" customWidth="1"/>
    <col min="4641" max="4641" width="2.5546875" style="109" customWidth="1"/>
    <col min="4642" max="4642" width="0.5546875" style="109" customWidth="1"/>
    <col min="4643" max="4643" width="2.5546875" style="109" customWidth="1"/>
    <col min="4644" max="4644" width="0.5546875" style="109" customWidth="1"/>
    <col min="4645" max="4645" width="2.5546875" style="109" customWidth="1"/>
    <col min="4646" max="4646" width="0.5546875" style="109" customWidth="1"/>
    <col min="4647" max="4647" width="2.5546875" style="109" customWidth="1"/>
    <col min="4648" max="4648" width="0.5546875" style="109" customWidth="1"/>
    <col min="4649" max="4649" width="2.5546875" style="109" customWidth="1"/>
    <col min="4650" max="4650" width="0.5546875" style="109" customWidth="1"/>
    <col min="4651" max="4651" width="2.5546875" style="109" customWidth="1"/>
    <col min="4652" max="4652" width="0.5546875" style="109" customWidth="1"/>
    <col min="4653" max="4653" width="2.5546875" style="109" customWidth="1"/>
    <col min="4654" max="4654" width="0.5546875" style="109" customWidth="1"/>
    <col min="4655" max="4655" width="2.5546875" style="109" customWidth="1"/>
    <col min="4656" max="4656" width="0.5546875" style="109" customWidth="1"/>
    <col min="4657" max="4657" width="2.5546875" style="109" customWidth="1"/>
    <col min="4658" max="4658" width="0.5546875" style="109" customWidth="1"/>
    <col min="4659" max="4659" width="2.5546875" style="109" customWidth="1"/>
    <col min="4660" max="4660" width="0.5546875" style="109" customWidth="1"/>
    <col min="4661" max="4661" width="2.5546875" style="109" customWidth="1"/>
    <col min="4662" max="4662" width="0.5546875" style="109" customWidth="1"/>
    <col min="4663" max="4663" width="2.5546875" style="109" customWidth="1"/>
    <col min="4664" max="4664" width="0.5546875" style="109" customWidth="1"/>
    <col min="4665" max="4665" width="2.5546875" style="109" customWidth="1"/>
    <col min="4666" max="4666" width="0.5546875" style="109" customWidth="1"/>
    <col min="4667" max="4667" width="2.5546875" style="109" customWidth="1"/>
    <col min="4668" max="4668" width="0.5546875" style="109" customWidth="1"/>
    <col min="4669" max="4669" width="2.5546875" style="109" customWidth="1"/>
    <col min="4670" max="4670" width="0.5546875" style="109" customWidth="1"/>
    <col min="4671" max="4671" width="2.5546875" style="109" customWidth="1"/>
    <col min="4672" max="4672" width="0.5546875" style="109" customWidth="1"/>
    <col min="4673" max="4673" width="2.5546875" style="109" customWidth="1"/>
    <col min="4674" max="4674" width="0.5546875" style="109" customWidth="1"/>
    <col min="4675" max="4675" width="2.5546875" style="109" customWidth="1"/>
    <col min="4676" max="4676" width="0.5546875" style="109" customWidth="1"/>
    <col min="4677" max="4677" width="2.5546875" style="109" customWidth="1"/>
    <col min="4678" max="4678" width="0.5546875" style="109" customWidth="1"/>
    <col min="4679" max="4679" width="2.5546875" style="109" customWidth="1"/>
    <col min="4680" max="4680" width="0.5546875" style="109" customWidth="1"/>
    <col min="4681" max="4681" width="2.5546875" style="109" customWidth="1"/>
    <col min="4682" max="4682" width="0.5546875" style="109" customWidth="1"/>
    <col min="4683" max="4683" width="2.5546875" style="109" customWidth="1"/>
    <col min="4684" max="4684" width="0.5546875" style="109" customWidth="1"/>
    <col min="4685" max="4685" width="2.5546875" style="109" customWidth="1"/>
    <col min="4686" max="4686" width="0.5546875" style="109" customWidth="1"/>
    <col min="4687" max="4687" width="2.5546875" style="109" customWidth="1"/>
    <col min="4688" max="4688" width="0.5546875" style="109" customWidth="1"/>
    <col min="4689" max="4689" width="2.5546875" style="109" customWidth="1"/>
    <col min="4690" max="4690" width="0.5546875" style="109" customWidth="1"/>
    <col min="4691" max="4691" width="2.5546875" style="109" customWidth="1"/>
    <col min="4692" max="4692" width="0.5546875" style="109" customWidth="1"/>
    <col min="4693" max="4693" width="2.5546875" style="109" customWidth="1"/>
    <col min="4694" max="4694" width="0.5546875" style="109" customWidth="1"/>
    <col min="4695" max="4695" width="2.5546875" style="109" customWidth="1"/>
    <col min="4696" max="4696" width="0.5546875" style="109" customWidth="1"/>
    <col min="4697" max="4697" width="2.5546875" style="109" customWidth="1"/>
    <col min="4698" max="4698" width="0.5546875" style="109" customWidth="1"/>
    <col min="4699" max="4699" width="2.5546875" style="109" customWidth="1"/>
    <col min="4700" max="4700" width="0.5546875" style="109" customWidth="1"/>
    <col min="4701" max="4701" width="2.5546875" style="109" customWidth="1"/>
    <col min="4702" max="4702" width="0.5546875" style="109" customWidth="1"/>
    <col min="4703" max="4706" width="9.109375" style="109"/>
    <col min="4707" max="4735" width="2.6640625" style="109" customWidth="1"/>
    <col min="4736" max="4867" width="9.109375" style="109"/>
    <col min="4868" max="4868" width="0.88671875" style="109" customWidth="1"/>
    <col min="4869" max="4869" width="2.5546875" style="109" customWidth="1"/>
    <col min="4870" max="4870" width="0.5546875" style="109" customWidth="1"/>
    <col min="4871" max="4871" width="2.5546875" style="109" customWidth="1"/>
    <col min="4872" max="4872" width="0.5546875" style="109" customWidth="1"/>
    <col min="4873" max="4873" width="2.5546875" style="109" customWidth="1"/>
    <col min="4874" max="4874" width="0.5546875" style="109" customWidth="1"/>
    <col min="4875" max="4875" width="2.5546875" style="109" customWidth="1"/>
    <col min="4876" max="4876" width="0.5546875" style="109" customWidth="1"/>
    <col min="4877" max="4877" width="2.5546875" style="109" customWidth="1"/>
    <col min="4878" max="4878" width="0.5546875" style="109" customWidth="1"/>
    <col min="4879" max="4879" width="2.5546875" style="109" customWidth="1"/>
    <col min="4880" max="4880" width="0.5546875" style="109" customWidth="1"/>
    <col min="4881" max="4881" width="2.5546875" style="109" customWidth="1"/>
    <col min="4882" max="4882" width="0.5546875" style="109" customWidth="1"/>
    <col min="4883" max="4883" width="2.5546875" style="109" customWidth="1"/>
    <col min="4884" max="4884" width="0.5546875" style="109" customWidth="1"/>
    <col min="4885" max="4885" width="2.5546875" style="109" customWidth="1"/>
    <col min="4886" max="4886" width="0.5546875" style="109" customWidth="1"/>
    <col min="4887" max="4887" width="2.5546875" style="109" customWidth="1"/>
    <col min="4888" max="4888" width="0.5546875" style="109" customWidth="1"/>
    <col min="4889" max="4889" width="2.5546875" style="109" customWidth="1"/>
    <col min="4890" max="4890" width="0.5546875" style="109" customWidth="1"/>
    <col min="4891" max="4891" width="2.5546875" style="109" customWidth="1"/>
    <col min="4892" max="4892" width="0.5546875" style="109" customWidth="1"/>
    <col min="4893" max="4893" width="2.5546875" style="109" customWidth="1"/>
    <col min="4894" max="4894" width="0.5546875" style="109" customWidth="1"/>
    <col min="4895" max="4895" width="2.5546875" style="109" customWidth="1"/>
    <col min="4896" max="4896" width="0.5546875" style="109" customWidth="1"/>
    <col min="4897" max="4897" width="2.5546875" style="109" customWidth="1"/>
    <col min="4898" max="4898" width="0.5546875" style="109" customWidth="1"/>
    <col min="4899" max="4899" width="2.5546875" style="109" customWidth="1"/>
    <col min="4900" max="4900" width="0.5546875" style="109" customWidth="1"/>
    <col min="4901" max="4901" width="2.5546875" style="109" customWidth="1"/>
    <col min="4902" max="4902" width="0.5546875" style="109" customWidth="1"/>
    <col min="4903" max="4903" width="2.5546875" style="109" customWidth="1"/>
    <col min="4904" max="4904" width="0.5546875" style="109" customWidth="1"/>
    <col min="4905" max="4905" width="2.5546875" style="109" customWidth="1"/>
    <col min="4906" max="4906" width="0.5546875" style="109" customWidth="1"/>
    <col min="4907" max="4907" width="2.5546875" style="109" customWidth="1"/>
    <col min="4908" max="4908" width="0.5546875" style="109" customWidth="1"/>
    <col min="4909" max="4909" width="2.5546875" style="109" customWidth="1"/>
    <col min="4910" max="4910" width="0.5546875" style="109" customWidth="1"/>
    <col min="4911" max="4911" width="2.5546875" style="109" customWidth="1"/>
    <col min="4912" max="4912" width="0.5546875" style="109" customWidth="1"/>
    <col min="4913" max="4913" width="2.5546875" style="109" customWidth="1"/>
    <col min="4914" max="4914" width="0.5546875" style="109" customWidth="1"/>
    <col min="4915" max="4915" width="2.5546875" style="109" customWidth="1"/>
    <col min="4916" max="4916" width="0.5546875" style="109" customWidth="1"/>
    <col min="4917" max="4917" width="2.5546875" style="109" customWidth="1"/>
    <col min="4918" max="4918" width="0.5546875" style="109" customWidth="1"/>
    <col min="4919" max="4919" width="2.5546875" style="109" customWidth="1"/>
    <col min="4920" max="4920" width="0.5546875" style="109" customWidth="1"/>
    <col min="4921" max="4921" width="2.5546875" style="109" customWidth="1"/>
    <col min="4922" max="4922" width="0.5546875" style="109" customWidth="1"/>
    <col min="4923" max="4923" width="2.5546875" style="109" customWidth="1"/>
    <col min="4924" max="4924" width="0.5546875" style="109" customWidth="1"/>
    <col min="4925" max="4925" width="2.5546875" style="109" customWidth="1"/>
    <col min="4926" max="4926" width="0.5546875" style="109" customWidth="1"/>
    <col min="4927" max="4927" width="2.5546875" style="109" customWidth="1"/>
    <col min="4928" max="4928" width="0.5546875" style="109" customWidth="1"/>
    <col min="4929" max="4929" width="2.5546875" style="109" customWidth="1"/>
    <col min="4930" max="4930" width="0.5546875" style="109" customWidth="1"/>
    <col min="4931" max="4931" width="2.5546875" style="109" customWidth="1"/>
    <col min="4932" max="4932" width="0.5546875" style="109" customWidth="1"/>
    <col min="4933" max="4933" width="2.5546875" style="109" customWidth="1"/>
    <col min="4934" max="4934" width="0.5546875" style="109" customWidth="1"/>
    <col min="4935" max="4935" width="2.5546875" style="109" customWidth="1"/>
    <col min="4936" max="4936" width="0.5546875" style="109" customWidth="1"/>
    <col min="4937" max="4937" width="2.5546875" style="109" customWidth="1"/>
    <col min="4938" max="4938" width="0.5546875" style="109" customWidth="1"/>
    <col min="4939" max="4939" width="2.5546875" style="109" customWidth="1"/>
    <col min="4940" max="4940" width="0.5546875" style="109" customWidth="1"/>
    <col min="4941" max="4941" width="2.5546875" style="109" customWidth="1"/>
    <col min="4942" max="4942" width="0.5546875" style="109" customWidth="1"/>
    <col min="4943" max="4943" width="2.5546875" style="109" customWidth="1"/>
    <col min="4944" max="4944" width="0.5546875" style="109" customWidth="1"/>
    <col min="4945" max="4945" width="2.5546875" style="109" customWidth="1"/>
    <col min="4946" max="4946" width="0.5546875" style="109" customWidth="1"/>
    <col min="4947" max="4947" width="2.5546875" style="109" customWidth="1"/>
    <col min="4948" max="4948" width="0.5546875" style="109" customWidth="1"/>
    <col min="4949" max="4949" width="2.5546875" style="109" customWidth="1"/>
    <col min="4950" max="4950" width="0.5546875" style="109" customWidth="1"/>
    <col min="4951" max="4951" width="2.5546875" style="109" customWidth="1"/>
    <col min="4952" max="4952" width="0.5546875" style="109" customWidth="1"/>
    <col min="4953" max="4953" width="2.5546875" style="109" customWidth="1"/>
    <col min="4954" max="4954" width="0.5546875" style="109" customWidth="1"/>
    <col min="4955" max="4955" width="2.5546875" style="109" customWidth="1"/>
    <col min="4956" max="4956" width="0.5546875" style="109" customWidth="1"/>
    <col min="4957" max="4957" width="2.5546875" style="109" customWidth="1"/>
    <col min="4958" max="4958" width="0.5546875" style="109" customWidth="1"/>
    <col min="4959" max="4962" width="9.109375" style="109"/>
    <col min="4963" max="4991" width="2.6640625" style="109" customWidth="1"/>
    <col min="4992" max="5123" width="9.109375" style="109"/>
    <col min="5124" max="5124" width="0.88671875" style="109" customWidth="1"/>
    <col min="5125" max="5125" width="2.5546875" style="109" customWidth="1"/>
    <col min="5126" max="5126" width="0.5546875" style="109" customWidth="1"/>
    <col min="5127" max="5127" width="2.5546875" style="109" customWidth="1"/>
    <col min="5128" max="5128" width="0.5546875" style="109" customWidth="1"/>
    <col min="5129" max="5129" width="2.5546875" style="109" customWidth="1"/>
    <col min="5130" max="5130" width="0.5546875" style="109" customWidth="1"/>
    <col min="5131" max="5131" width="2.5546875" style="109" customWidth="1"/>
    <col min="5132" max="5132" width="0.5546875" style="109" customWidth="1"/>
    <col min="5133" max="5133" width="2.5546875" style="109" customWidth="1"/>
    <col min="5134" max="5134" width="0.5546875" style="109" customWidth="1"/>
    <col min="5135" max="5135" width="2.5546875" style="109" customWidth="1"/>
    <col min="5136" max="5136" width="0.5546875" style="109" customWidth="1"/>
    <col min="5137" max="5137" width="2.5546875" style="109" customWidth="1"/>
    <col min="5138" max="5138" width="0.5546875" style="109" customWidth="1"/>
    <col min="5139" max="5139" width="2.5546875" style="109" customWidth="1"/>
    <col min="5140" max="5140" width="0.5546875" style="109" customWidth="1"/>
    <col min="5141" max="5141" width="2.5546875" style="109" customWidth="1"/>
    <col min="5142" max="5142" width="0.5546875" style="109" customWidth="1"/>
    <col min="5143" max="5143" width="2.5546875" style="109" customWidth="1"/>
    <col min="5144" max="5144" width="0.5546875" style="109" customWidth="1"/>
    <col min="5145" max="5145" width="2.5546875" style="109" customWidth="1"/>
    <col min="5146" max="5146" width="0.5546875" style="109" customWidth="1"/>
    <col min="5147" max="5147" width="2.5546875" style="109" customWidth="1"/>
    <col min="5148" max="5148" width="0.5546875" style="109" customWidth="1"/>
    <col min="5149" max="5149" width="2.5546875" style="109" customWidth="1"/>
    <col min="5150" max="5150" width="0.5546875" style="109" customWidth="1"/>
    <col min="5151" max="5151" width="2.5546875" style="109" customWidth="1"/>
    <col min="5152" max="5152" width="0.5546875" style="109" customWidth="1"/>
    <col min="5153" max="5153" width="2.5546875" style="109" customWidth="1"/>
    <col min="5154" max="5154" width="0.5546875" style="109" customWidth="1"/>
    <col min="5155" max="5155" width="2.5546875" style="109" customWidth="1"/>
    <col min="5156" max="5156" width="0.5546875" style="109" customWidth="1"/>
    <col min="5157" max="5157" width="2.5546875" style="109" customWidth="1"/>
    <col min="5158" max="5158" width="0.5546875" style="109" customWidth="1"/>
    <col min="5159" max="5159" width="2.5546875" style="109" customWidth="1"/>
    <col min="5160" max="5160" width="0.5546875" style="109" customWidth="1"/>
    <col min="5161" max="5161" width="2.5546875" style="109" customWidth="1"/>
    <col min="5162" max="5162" width="0.5546875" style="109" customWidth="1"/>
    <col min="5163" max="5163" width="2.5546875" style="109" customWidth="1"/>
    <col min="5164" max="5164" width="0.5546875" style="109" customWidth="1"/>
    <col min="5165" max="5165" width="2.5546875" style="109" customWidth="1"/>
    <col min="5166" max="5166" width="0.5546875" style="109" customWidth="1"/>
    <col min="5167" max="5167" width="2.5546875" style="109" customWidth="1"/>
    <col min="5168" max="5168" width="0.5546875" style="109" customWidth="1"/>
    <col min="5169" max="5169" width="2.5546875" style="109" customWidth="1"/>
    <col min="5170" max="5170" width="0.5546875" style="109" customWidth="1"/>
    <col min="5171" max="5171" width="2.5546875" style="109" customWidth="1"/>
    <col min="5172" max="5172" width="0.5546875" style="109" customWidth="1"/>
    <col min="5173" max="5173" width="2.5546875" style="109" customWidth="1"/>
    <col min="5174" max="5174" width="0.5546875" style="109" customWidth="1"/>
    <col min="5175" max="5175" width="2.5546875" style="109" customWidth="1"/>
    <col min="5176" max="5176" width="0.5546875" style="109" customWidth="1"/>
    <col min="5177" max="5177" width="2.5546875" style="109" customWidth="1"/>
    <col min="5178" max="5178" width="0.5546875" style="109" customWidth="1"/>
    <col min="5179" max="5179" width="2.5546875" style="109" customWidth="1"/>
    <col min="5180" max="5180" width="0.5546875" style="109" customWidth="1"/>
    <col min="5181" max="5181" width="2.5546875" style="109" customWidth="1"/>
    <col min="5182" max="5182" width="0.5546875" style="109" customWidth="1"/>
    <col min="5183" max="5183" width="2.5546875" style="109" customWidth="1"/>
    <col min="5184" max="5184" width="0.5546875" style="109" customWidth="1"/>
    <col min="5185" max="5185" width="2.5546875" style="109" customWidth="1"/>
    <col min="5186" max="5186" width="0.5546875" style="109" customWidth="1"/>
    <col min="5187" max="5187" width="2.5546875" style="109" customWidth="1"/>
    <col min="5188" max="5188" width="0.5546875" style="109" customWidth="1"/>
    <col min="5189" max="5189" width="2.5546875" style="109" customWidth="1"/>
    <col min="5190" max="5190" width="0.5546875" style="109" customWidth="1"/>
    <col min="5191" max="5191" width="2.5546875" style="109" customWidth="1"/>
    <col min="5192" max="5192" width="0.5546875" style="109" customWidth="1"/>
    <col min="5193" max="5193" width="2.5546875" style="109" customWidth="1"/>
    <col min="5194" max="5194" width="0.5546875" style="109" customWidth="1"/>
    <col min="5195" max="5195" width="2.5546875" style="109" customWidth="1"/>
    <col min="5196" max="5196" width="0.5546875" style="109" customWidth="1"/>
    <col min="5197" max="5197" width="2.5546875" style="109" customWidth="1"/>
    <col min="5198" max="5198" width="0.5546875" style="109" customWidth="1"/>
    <col min="5199" max="5199" width="2.5546875" style="109" customWidth="1"/>
    <col min="5200" max="5200" width="0.5546875" style="109" customWidth="1"/>
    <col min="5201" max="5201" width="2.5546875" style="109" customWidth="1"/>
    <col min="5202" max="5202" width="0.5546875" style="109" customWidth="1"/>
    <col min="5203" max="5203" width="2.5546875" style="109" customWidth="1"/>
    <col min="5204" max="5204" width="0.5546875" style="109" customWidth="1"/>
    <col min="5205" max="5205" width="2.5546875" style="109" customWidth="1"/>
    <col min="5206" max="5206" width="0.5546875" style="109" customWidth="1"/>
    <col min="5207" max="5207" width="2.5546875" style="109" customWidth="1"/>
    <col min="5208" max="5208" width="0.5546875" style="109" customWidth="1"/>
    <col min="5209" max="5209" width="2.5546875" style="109" customWidth="1"/>
    <col min="5210" max="5210" width="0.5546875" style="109" customWidth="1"/>
    <col min="5211" max="5211" width="2.5546875" style="109" customWidth="1"/>
    <col min="5212" max="5212" width="0.5546875" style="109" customWidth="1"/>
    <col min="5213" max="5213" width="2.5546875" style="109" customWidth="1"/>
    <col min="5214" max="5214" width="0.5546875" style="109" customWidth="1"/>
    <col min="5215" max="5218" width="9.109375" style="109"/>
    <col min="5219" max="5247" width="2.6640625" style="109" customWidth="1"/>
    <col min="5248" max="5379" width="9.109375" style="109"/>
    <col min="5380" max="5380" width="0.88671875" style="109" customWidth="1"/>
    <col min="5381" max="5381" width="2.5546875" style="109" customWidth="1"/>
    <col min="5382" max="5382" width="0.5546875" style="109" customWidth="1"/>
    <col min="5383" max="5383" width="2.5546875" style="109" customWidth="1"/>
    <col min="5384" max="5384" width="0.5546875" style="109" customWidth="1"/>
    <col min="5385" max="5385" width="2.5546875" style="109" customWidth="1"/>
    <col min="5386" max="5386" width="0.5546875" style="109" customWidth="1"/>
    <col min="5387" max="5387" width="2.5546875" style="109" customWidth="1"/>
    <col min="5388" max="5388" width="0.5546875" style="109" customWidth="1"/>
    <col min="5389" max="5389" width="2.5546875" style="109" customWidth="1"/>
    <col min="5390" max="5390" width="0.5546875" style="109" customWidth="1"/>
    <col min="5391" max="5391" width="2.5546875" style="109" customWidth="1"/>
    <col min="5392" max="5392" width="0.5546875" style="109" customWidth="1"/>
    <col min="5393" max="5393" width="2.5546875" style="109" customWidth="1"/>
    <col min="5394" max="5394" width="0.5546875" style="109" customWidth="1"/>
    <col min="5395" max="5395" width="2.5546875" style="109" customWidth="1"/>
    <col min="5396" max="5396" width="0.5546875" style="109" customWidth="1"/>
    <col min="5397" max="5397" width="2.5546875" style="109" customWidth="1"/>
    <col min="5398" max="5398" width="0.5546875" style="109" customWidth="1"/>
    <col min="5399" max="5399" width="2.5546875" style="109" customWidth="1"/>
    <col min="5400" max="5400" width="0.5546875" style="109" customWidth="1"/>
    <col min="5401" max="5401" width="2.5546875" style="109" customWidth="1"/>
    <col min="5402" max="5402" width="0.5546875" style="109" customWidth="1"/>
    <col min="5403" max="5403" width="2.5546875" style="109" customWidth="1"/>
    <col min="5404" max="5404" width="0.5546875" style="109" customWidth="1"/>
    <col min="5405" max="5405" width="2.5546875" style="109" customWidth="1"/>
    <col min="5406" max="5406" width="0.5546875" style="109" customWidth="1"/>
    <col min="5407" max="5407" width="2.5546875" style="109" customWidth="1"/>
    <col min="5408" max="5408" width="0.5546875" style="109" customWidth="1"/>
    <col min="5409" max="5409" width="2.5546875" style="109" customWidth="1"/>
    <col min="5410" max="5410" width="0.5546875" style="109" customWidth="1"/>
    <col min="5411" max="5411" width="2.5546875" style="109" customWidth="1"/>
    <col min="5412" max="5412" width="0.5546875" style="109" customWidth="1"/>
    <col min="5413" max="5413" width="2.5546875" style="109" customWidth="1"/>
    <col min="5414" max="5414" width="0.5546875" style="109" customWidth="1"/>
    <col min="5415" max="5415" width="2.5546875" style="109" customWidth="1"/>
    <col min="5416" max="5416" width="0.5546875" style="109" customWidth="1"/>
    <col min="5417" max="5417" width="2.5546875" style="109" customWidth="1"/>
    <col min="5418" max="5418" width="0.5546875" style="109" customWidth="1"/>
    <col min="5419" max="5419" width="2.5546875" style="109" customWidth="1"/>
    <col min="5420" max="5420" width="0.5546875" style="109" customWidth="1"/>
    <col min="5421" max="5421" width="2.5546875" style="109" customWidth="1"/>
    <col min="5422" max="5422" width="0.5546875" style="109" customWidth="1"/>
    <col min="5423" max="5423" width="2.5546875" style="109" customWidth="1"/>
    <col min="5424" max="5424" width="0.5546875" style="109" customWidth="1"/>
    <col min="5425" max="5425" width="2.5546875" style="109" customWidth="1"/>
    <col min="5426" max="5426" width="0.5546875" style="109" customWidth="1"/>
    <col min="5427" max="5427" width="2.5546875" style="109" customWidth="1"/>
    <col min="5428" max="5428" width="0.5546875" style="109" customWidth="1"/>
    <col min="5429" max="5429" width="2.5546875" style="109" customWidth="1"/>
    <col min="5430" max="5430" width="0.5546875" style="109" customWidth="1"/>
    <col min="5431" max="5431" width="2.5546875" style="109" customWidth="1"/>
    <col min="5432" max="5432" width="0.5546875" style="109" customWidth="1"/>
    <col min="5433" max="5433" width="2.5546875" style="109" customWidth="1"/>
    <col min="5434" max="5434" width="0.5546875" style="109" customWidth="1"/>
    <col min="5435" max="5435" width="2.5546875" style="109" customWidth="1"/>
    <col min="5436" max="5436" width="0.5546875" style="109" customWidth="1"/>
    <col min="5437" max="5437" width="2.5546875" style="109" customWidth="1"/>
    <col min="5438" max="5438" width="0.5546875" style="109" customWidth="1"/>
    <col min="5439" max="5439" width="2.5546875" style="109" customWidth="1"/>
    <col min="5440" max="5440" width="0.5546875" style="109" customWidth="1"/>
    <col min="5441" max="5441" width="2.5546875" style="109" customWidth="1"/>
    <col min="5442" max="5442" width="0.5546875" style="109" customWidth="1"/>
    <col min="5443" max="5443" width="2.5546875" style="109" customWidth="1"/>
    <col min="5444" max="5444" width="0.5546875" style="109" customWidth="1"/>
    <col min="5445" max="5445" width="2.5546875" style="109" customWidth="1"/>
    <col min="5446" max="5446" width="0.5546875" style="109" customWidth="1"/>
    <col min="5447" max="5447" width="2.5546875" style="109" customWidth="1"/>
    <col min="5448" max="5448" width="0.5546875" style="109" customWidth="1"/>
    <col min="5449" max="5449" width="2.5546875" style="109" customWidth="1"/>
    <col min="5450" max="5450" width="0.5546875" style="109" customWidth="1"/>
    <col min="5451" max="5451" width="2.5546875" style="109" customWidth="1"/>
    <col min="5452" max="5452" width="0.5546875" style="109" customWidth="1"/>
    <col min="5453" max="5453" width="2.5546875" style="109" customWidth="1"/>
    <col min="5454" max="5454" width="0.5546875" style="109" customWidth="1"/>
    <col min="5455" max="5455" width="2.5546875" style="109" customWidth="1"/>
    <col min="5456" max="5456" width="0.5546875" style="109" customWidth="1"/>
    <col min="5457" max="5457" width="2.5546875" style="109" customWidth="1"/>
    <col min="5458" max="5458" width="0.5546875" style="109" customWidth="1"/>
    <col min="5459" max="5459" width="2.5546875" style="109" customWidth="1"/>
    <col min="5460" max="5460" width="0.5546875" style="109" customWidth="1"/>
    <col min="5461" max="5461" width="2.5546875" style="109" customWidth="1"/>
    <col min="5462" max="5462" width="0.5546875" style="109" customWidth="1"/>
    <col min="5463" max="5463" width="2.5546875" style="109" customWidth="1"/>
    <col min="5464" max="5464" width="0.5546875" style="109" customWidth="1"/>
    <col min="5465" max="5465" width="2.5546875" style="109" customWidth="1"/>
    <col min="5466" max="5466" width="0.5546875" style="109" customWidth="1"/>
    <col min="5467" max="5467" width="2.5546875" style="109" customWidth="1"/>
    <col min="5468" max="5468" width="0.5546875" style="109" customWidth="1"/>
    <col min="5469" max="5469" width="2.5546875" style="109" customWidth="1"/>
    <col min="5470" max="5470" width="0.5546875" style="109" customWidth="1"/>
    <col min="5471" max="5474" width="9.109375" style="109"/>
    <col min="5475" max="5503" width="2.6640625" style="109" customWidth="1"/>
    <col min="5504" max="5635" width="9.109375" style="109"/>
    <col min="5636" max="5636" width="0.88671875" style="109" customWidth="1"/>
    <col min="5637" max="5637" width="2.5546875" style="109" customWidth="1"/>
    <col min="5638" max="5638" width="0.5546875" style="109" customWidth="1"/>
    <col min="5639" max="5639" width="2.5546875" style="109" customWidth="1"/>
    <col min="5640" max="5640" width="0.5546875" style="109" customWidth="1"/>
    <col min="5641" max="5641" width="2.5546875" style="109" customWidth="1"/>
    <col min="5642" max="5642" width="0.5546875" style="109" customWidth="1"/>
    <col min="5643" max="5643" width="2.5546875" style="109" customWidth="1"/>
    <col min="5644" max="5644" width="0.5546875" style="109" customWidth="1"/>
    <col min="5645" max="5645" width="2.5546875" style="109" customWidth="1"/>
    <col min="5646" max="5646" width="0.5546875" style="109" customWidth="1"/>
    <col min="5647" max="5647" width="2.5546875" style="109" customWidth="1"/>
    <col min="5648" max="5648" width="0.5546875" style="109" customWidth="1"/>
    <col min="5649" max="5649" width="2.5546875" style="109" customWidth="1"/>
    <col min="5650" max="5650" width="0.5546875" style="109" customWidth="1"/>
    <col min="5651" max="5651" width="2.5546875" style="109" customWidth="1"/>
    <col min="5652" max="5652" width="0.5546875" style="109" customWidth="1"/>
    <col min="5653" max="5653" width="2.5546875" style="109" customWidth="1"/>
    <col min="5654" max="5654" width="0.5546875" style="109" customWidth="1"/>
    <col min="5655" max="5655" width="2.5546875" style="109" customWidth="1"/>
    <col min="5656" max="5656" width="0.5546875" style="109" customWidth="1"/>
    <col min="5657" max="5657" width="2.5546875" style="109" customWidth="1"/>
    <col min="5658" max="5658" width="0.5546875" style="109" customWidth="1"/>
    <col min="5659" max="5659" width="2.5546875" style="109" customWidth="1"/>
    <col min="5660" max="5660" width="0.5546875" style="109" customWidth="1"/>
    <col min="5661" max="5661" width="2.5546875" style="109" customWidth="1"/>
    <col min="5662" max="5662" width="0.5546875" style="109" customWidth="1"/>
    <col min="5663" max="5663" width="2.5546875" style="109" customWidth="1"/>
    <col min="5664" max="5664" width="0.5546875" style="109" customWidth="1"/>
    <col min="5665" max="5665" width="2.5546875" style="109" customWidth="1"/>
    <col min="5666" max="5666" width="0.5546875" style="109" customWidth="1"/>
    <col min="5667" max="5667" width="2.5546875" style="109" customWidth="1"/>
    <col min="5668" max="5668" width="0.5546875" style="109" customWidth="1"/>
    <col min="5669" max="5669" width="2.5546875" style="109" customWidth="1"/>
    <col min="5670" max="5670" width="0.5546875" style="109" customWidth="1"/>
    <col min="5671" max="5671" width="2.5546875" style="109" customWidth="1"/>
    <col min="5672" max="5672" width="0.5546875" style="109" customWidth="1"/>
    <col min="5673" max="5673" width="2.5546875" style="109" customWidth="1"/>
    <col min="5674" max="5674" width="0.5546875" style="109" customWidth="1"/>
    <col min="5675" max="5675" width="2.5546875" style="109" customWidth="1"/>
    <col min="5676" max="5676" width="0.5546875" style="109" customWidth="1"/>
    <col min="5677" max="5677" width="2.5546875" style="109" customWidth="1"/>
    <col min="5678" max="5678" width="0.5546875" style="109" customWidth="1"/>
    <col min="5679" max="5679" width="2.5546875" style="109" customWidth="1"/>
    <col min="5680" max="5680" width="0.5546875" style="109" customWidth="1"/>
    <col min="5681" max="5681" width="2.5546875" style="109" customWidth="1"/>
    <col min="5682" max="5682" width="0.5546875" style="109" customWidth="1"/>
    <col min="5683" max="5683" width="2.5546875" style="109" customWidth="1"/>
    <col min="5684" max="5684" width="0.5546875" style="109" customWidth="1"/>
    <col min="5685" max="5685" width="2.5546875" style="109" customWidth="1"/>
    <col min="5686" max="5686" width="0.5546875" style="109" customWidth="1"/>
    <col min="5687" max="5687" width="2.5546875" style="109" customWidth="1"/>
    <col min="5688" max="5688" width="0.5546875" style="109" customWidth="1"/>
    <col min="5689" max="5689" width="2.5546875" style="109" customWidth="1"/>
    <col min="5690" max="5690" width="0.5546875" style="109" customWidth="1"/>
    <col min="5691" max="5691" width="2.5546875" style="109" customWidth="1"/>
    <col min="5692" max="5692" width="0.5546875" style="109" customWidth="1"/>
    <col min="5693" max="5693" width="2.5546875" style="109" customWidth="1"/>
    <col min="5694" max="5694" width="0.5546875" style="109" customWidth="1"/>
    <col min="5695" max="5695" width="2.5546875" style="109" customWidth="1"/>
    <col min="5696" max="5696" width="0.5546875" style="109" customWidth="1"/>
    <col min="5697" max="5697" width="2.5546875" style="109" customWidth="1"/>
    <col min="5698" max="5698" width="0.5546875" style="109" customWidth="1"/>
    <col min="5699" max="5699" width="2.5546875" style="109" customWidth="1"/>
    <col min="5700" max="5700" width="0.5546875" style="109" customWidth="1"/>
    <col min="5701" max="5701" width="2.5546875" style="109" customWidth="1"/>
    <col min="5702" max="5702" width="0.5546875" style="109" customWidth="1"/>
    <col min="5703" max="5703" width="2.5546875" style="109" customWidth="1"/>
    <col min="5704" max="5704" width="0.5546875" style="109" customWidth="1"/>
    <col min="5705" max="5705" width="2.5546875" style="109" customWidth="1"/>
    <col min="5706" max="5706" width="0.5546875" style="109" customWidth="1"/>
    <col min="5707" max="5707" width="2.5546875" style="109" customWidth="1"/>
    <col min="5708" max="5708" width="0.5546875" style="109" customWidth="1"/>
    <col min="5709" max="5709" width="2.5546875" style="109" customWidth="1"/>
    <col min="5710" max="5710" width="0.5546875" style="109" customWidth="1"/>
    <col min="5711" max="5711" width="2.5546875" style="109" customWidth="1"/>
    <col min="5712" max="5712" width="0.5546875" style="109" customWidth="1"/>
    <col min="5713" max="5713" width="2.5546875" style="109" customWidth="1"/>
    <col min="5714" max="5714" width="0.5546875" style="109" customWidth="1"/>
    <col min="5715" max="5715" width="2.5546875" style="109" customWidth="1"/>
    <col min="5716" max="5716" width="0.5546875" style="109" customWidth="1"/>
    <col min="5717" max="5717" width="2.5546875" style="109" customWidth="1"/>
    <col min="5718" max="5718" width="0.5546875" style="109" customWidth="1"/>
    <col min="5719" max="5719" width="2.5546875" style="109" customWidth="1"/>
    <col min="5720" max="5720" width="0.5546875" style="109" customWidth="1"/>
    <col min="5721" max="5721" width="2.5546875" style="109" customWidth="1"/>
    <col min="5722" max="5722" width="0.5546875" style="109" customWidth="1"/>
    <col min="5723" max="5723" width="2.5546875" style="109" customWidth="1"/>
    <col min="5724" max="5724" width="0.5546875" style="109" customWidth="1"/>
    <col min="5725" max="5725" width="2.5546875" style="109" customWidth="1"/>
    <col min="5726" max="5726" width="0.5546875" style="109" customWidth="1"/>
    <col min="5727" max="5730" width="9.109375" style="109"/>
    <col min="5731" max="5759" width="2.6640625" style="109" customWidth="1"/>
    <col min="5760" max="5891" width="9.109375" style="109"/>
    <col min="5892" max="5892" width="0.88671875" style="109" customWidth="1"/>
    <col min="5893" max="5893" width="2.5546875" style="109" customWidth="1"/>
    <col min="5894" max="5894" width="0.5546875" style="109" customWidth="1"/>
    <col min="5895" max="5895" width="2.5546875" style="109" customWidth="1"/>
    <col min="5896" max="5896" width="0.5546875" style="109" customWidth="1"/>
    <col min="5897" max="5897" width="2.5546875" style="109" customWidth="1"/>
    <col min="5898" max="5898" width="0.5546875" style="109" customWidth="1"/>
    <col min="5899" max="5899" width="2.5546875" style="109" customWidth="1"/>
    <col min="5900" max="5900" width="0.5546875" style="109" customWidth="1"/>
    <col min="5901" max="5901" width="2.5546875" style="109" customWidth="1"/>
    <col min="5902" max="5902" width="0.5546875" style="109" customWidth="1"/>
    <col min="5903" max="5903" width="2.5546875" style="109" customWidth="1"/>
    <col min="5904" max="5904" width="0.5546875" style="109" customWidth="1"/>
    <col min="5905" max="5905" width="2.5546875" style="109" customWidth="1"/>
    <col min="5906" max="5906" width="0.5546875" style="109" customWidth="1"/>
    <col min="5907" max="5907" width="2.5546875" style="109" customWidth="1"/>
    <col min="5908" max="5908" width="0.5546875" style="109" customWidth="1"/>
    <col min="5909" max="5909" width="2.5546875" style="109" customWidth="1"/>
    <col min="5910" max="5910" width="0.5546875" style="109" customWidth="1"/>
    <col min="5911" max="5911" width="2.5546875" style="109" customWidth="1"/>
    <col min="5912" max="5912" width="0.5546875" style="109" customWidth="1"/>
    <col min="5913" max="5913" width="2.5546875" style="109" customWidth="1"/>
    <col min="5914" max="5914" width="0.5546875" style="109" customWidth="1"/>
    <col min="5915" max="5915" width="2.5546875" style="109" customWidth="1"/>
    <col min="5916" max="5916" width="0.5546875" style="109" customWidth="1"/>
    <col min="5917" max="5917" width="2.5546875" style="109" customWidth="1"/>
    <col min="5918" max="5918" width="0.5546875" style="109" customWidth="1"/>
    <col min="5919" max="5919" width="2.5546875" style="109" customWidth="1"/>
    <col min="5920" max="5920" width="0.5546875" style="109" customWidth="1"/>
    <col min="5921" max="5921" width="2.5546875" style="109" customWidth="1"/>
    <col min="5922" max="5922" width="0.5546875" style="109" customWidth="1"/>
    <col min="5923" max="5923" width="2.5546875" style="109" customWidth="1"/>
    <col min="5924" max="5924" width="0.5546875" style="109" customWidth="1"/>
    <col min="5925" max="5925" width="2.5546875" style="109" customWidth="1"/>
    <col min="5926" max="5926" width="0.5546875" style="109" customWidth="1"/>
    <col min="5927" max="5927" width="2.5546875" style="109" customWidth="1"/>
    <col min="5928" max="5928" width="0.5546875" style="109" customWidth="1"/>
    <col min="5929" max="5929" width="2.5546875" style="109" customWidth="1"/>
    <col min="5930" max="5930" width="0.5546875" style="109" customWidth="1"/>
    <col min="5931" max="5931" width="2.5546875" style="109" customWidth="1"/>
    <col min="5932" max="5932" width="0.5546875" style="109" customWidth="1"/>
    <col min="5933" max="5933" width="2.5546875" style="109" customWidth="1"/>
    <col min="5934" max="5934" width="0.5546875" style="109" customWidth="1"/>
    <col min="5935" max="5935" width="2.5546875" style="109" customWidth="1"/>
    <col min="5936" max="5936" width="0.5546875" style="109" customWidth="1"/>
    <col min="5937" max="5937" width="2.5546875" style="109" customWidth="1"/>
    <col min="5938" max="5938" width="0.5546875" style="109" customWidth="1"/>
    <col min="5939" max="5939" width="2.5546875" style="109" customWidth="1"/>
    <col min="5940" max="5940" width="0.5546875" style="109" customWidth="1"/>
    <col min="5941" max="5941" width="2.5546875" style="109" customWidth="1"/>
    <col min="5942" max="5942" width="0.5546875" style="109" customWidth="1"/>
    <col min="5943" max="5943" width="2.5546875" style="109" customWidth="1"/>
    <col min="5944" max="5944" width="0.5546875" style="109" customWidth="1"/>
    <col min="5945" max="5945" width="2.5546875" style="109" customWidth="1"/>
    <col min="5946" max="5946" width="0.5546875" style="109" customWidth="1"/>
    <col min="5947" max="5947" width="2.5546875" style="109" customWidth="1"/>
    <col min="5948" max="5948" width="0.5546875" style="109" customWidth="1"/>
    <col min="5949" max="5949" width="2.5546875" style="109" customWidth="1"/>
    <col min="5950" max="5950" width="0.5546875" style="109" customWidth="1"/>
    <col min="5951" max="5951" width="2.5546875" style="109" customWidth="1"/>
    <col min="5952" max="5952" width="0.5546875" style="109" customWidth="1"/>
    <col min="5953" max="5953" width="2.5546875" style="109" customWidth="1"/>
    <col min="5954" max="5954" width="0.5546875" style="109" customWidth="1"/>
    <col min="5955" max="5955" width="2.5546875" style="109" customWidth="1"/>
    <col min="5956" max="5956" width="0.5546875" style="109" customWidth="1"/>
    <col min="5957" max="5957" width="2.5546875" style="109" customWidth="1"/>
    <col min="5958" max="5958" width="0.5546875" style="109" customWidth="1"/>
    <col min="5959" max="5959" width="2.5546875" style="109" customWidth="1"/>
    <col min="5960" max="5960" width="0.5546875" style="109" customWidth="1"/>
    <col min="5961" max="5961" width="2.5546875" style="109" customWidth="1"/>
    <col min="5962" max="5962" width="0.5546875" style="109" customWidth="1"/>
    <col min="5963" max="5963" width="2.5546875" style="109" customWidth="1"/>
    <col min="5964" max="5964" width="0.5546875" style="109" customWidth="1"/>
    <col min="5965" max="5965" width="2.5546875" style="109" customWidth="1"/>
    <col min="5966" max="5966" width="0.5546875" style="109" customWidth="1"/>
    <col min="5967" max="5967" width="2.5546875" style="109" customWidth="1"/>
    <col min="5968" max="5968" width="0.5546875" style="109" customWidth="1"/>
    <col min="5969" max="5969" width="2.5546875" style="109" customWidth="1"/>
    <col min="5970" max="5970" width="0.5546875" style="109" customWidth="1"/>
    <col min="5971" max="5971" width="2.5546875" style="109" customWidth="1"/>
    <col min="5972" max="5972" width="0.5546875" style="109" customWidth="1"/>
    <col min="5973" max="5973" width="2.5546875" style="109" customWidth="1"/>
    <col min="5974" max="5974" width="0.5546875" style="109" customWidth="1"/>
    <col min="5975" max="5975" width="2.5546875" style="109" customWidth="1"/>
    <col min="5976" max="5976" width="0.5546875" style="109" customWidth="1"/>
    <col min="5977" max="5977" width="2.5546875" style="109" customWidth="1"/>
    <col min="5978" max="5978" width="0.5546875" style="109" customWidth="1"/>
    <col min="5979" max="5979" width="2.5546875" style="109" customWidth="1"/>
    <col min="5980" max="5980" width="0.5546875" style="109" customWidth="1"/>
    <col min="5981" max="5981" width="2.5546875" style="109" customWidth="1"/>
    <col min="5982" max="5982" width="0.5546875" style="109" customWidth="1"/>
    <col min="5983" max="5986" width="9.109375" style="109"/>
    <col min="5987" max="6015" width="2.6640625" style="109" customWidth="1"/>
    <col min="6016" max="6147" width="9.109375" style="109"/>
    <col min="6148" max="6148" width="0.88671875" style="109" customWidth="1"/>
    <col min="6149" max="6149" width="2.5546875" style="109" customWidth="1"/>
    <col min="6150" max="6150" width="0.5546875" style="109" customWidth="1"/>
    <col min="6151" max="6151" width="2.5546875" style="109" customWidth="1"/>
    <col min="6152" max="6152" width="0.5546875" style="109" customWidth="1"/>
    <col min="6153" max="6153" width="2.5546875" style="109" customWidth="1"/>
    <col min="6154" max="6154" width="0.5546875" style="109" customWidth="1"/>
    <col min="6155" max="6155" width="2.5546875" style="109" customWidth="1"/>
    <col min="6156" max="6156" width="0.5546875" style="109" customWidth="1"/>
    <col min="6157" max="6157" width="2.5546875" style="109" customWidth="1"/>
    <col min="6158" max="6158" width="0.5546875" style="109" customWidth="1"/>
    <col min="6159" max="6159" width="2.5546875" style="109" customWidth="1"/>
    <col min="6160" max="6160" width="0.5546875" style="109" customWidth="1"/>
    <col min="6161" max="6161" width="2.5546875" style="109" customWidth="1"/>
    <col min="6162" max="6162" width="0.5546875" style="109" customWidth="1"/>
    <col min="6163" max="6163" width="2.5546875" style="109" customWidth="1"/>
    <col min="6164" max="6164" width="0.5546875" style="109" customWidth="1"/>
    <col min="6165" max="6165" width="2.5546875" style="109" customWidth="1"/>
    <col min="6166" max="6166" width="0.5546875" style="109" customWidth="1"/>
    <col min="6167" max="6167" width="2.5546875" style="109" customWidth="1"/>
    <col min="6168" max="6168" width="0.5546875" style="109" customWidth="1"/>
    <col min="6169" max="6169" width="2.5546875" style="109" customWidth="1"/>
    <col min="6170" max="6170" width="0.5546875" style="109" customWidth="1"/>
    <col min="6171" max="6171" width="2.5546875" style="109" customWidth="1"/>
    <col min="6172" max="6172" width="0.5546875" style="109" customWidth="1"/>
    <col min="6173" max="6173" width="2.5546875" style="109" customWidth="1"/>
    <col min="6174" max="6174" width="0.5546875" style="109" customWidth="1"/>
    <col min="6175" max="6175" width="2.5546875" style="109" customWidth="1"/>
    <col min="6176" max="6176" width="0.5546875" style="109" customWidth="1"/>
    <col min="6177" max="6177" width="2.5546875" style="109" customWidth="1"/>
    <col min="6178" max="6178" width="0.5546875" style="109" customWidth="1"/>
    <col min="6179" max="6179" width="2.5546875" style="109" customWidth="1"/>
    <col min="6180" max="6180" width="0.5546875" style="109" customWidth="1"/>
    <col min="6181" max="6181" width="2.5546875" style="109" customWidth="1"/>
    <col min="6182" max="6182" width="0.5546875" style="109" customWidth="1"/>
    <col min="6183" max="6183" width="2.5546875" style="109" customWidth="1"/>
    <col min="6184" max="6184" width="0.5546875" style="109" customWidth="1"/>
    <col min="6185" max="6185" width="2.5546875" style="109" customWidth="1"/>
    <col min="6186" max="6186" width="0.5546875" style="109" customWidth="1"/>
    <col min="6187" max="6187" width="2.5546875" style="109" customWidth="1"/>
    <col min="6188" max="6188" width="0.5546875" style="109" customWidth="1"/>
    <col min="6189" max="6189" width="2.5546875" style="109" customWidth="1"/>
    <col min="6190" max="6190" width="0.5546875" style="109" customWidth="1"/>
    <col min="6191" max="6191" width="2.5546875" style="109" customWidth="1"/>
    <col min="6192" max="6192" width="0.5546875" style="109" customWidth="1"/>
    <col min="6193" max="6193" width="2.5546875" style="109" customWidth="1"/>
    <col min="6194" max="6194" width="0.5546875" style="109" customWidth="1"/>
    <col min="6195" max="6195" width="2.5546875" style="109" customWidth="1"/>
    <col min="6196" max="6196" width="0.5546875" style="109" customWidth="1"/>
    <col min="6197" max="6197" width="2.5546875" style="109" customWidth="1"/>
    <col min="6198" max="6198" width="0.5546875" style="109" customWidth="1"/>
    <col min="6199" max="6199" width="2.5546875" style="109" customWidth="1"/>
    <col min="6200" max="6200" width="0.5546875" style="109" customWidth="1"/>
    <col min="6201" max="6201" width="2.5546875" style="109" customWidth="1"/>
    <col min="6202" max="6202" width="0.5546875" style="109" customWidth="1"/>
    <col min="6203" max="6203" width="2.5546875" style="109" customWidth="1"/>
    <col min="6204" max="6204" width="0.5546875" style="109" customWidth="1"/>
    <col min="6205" max="6205" width="2.5546875" style="109" customWidth="1"/>
    <col min="6206" max="6206" width="0.5546875" style="109" customWidth="1"/>
    <col min="6207" max="6207" width="2.5546875" style="109" customWidth="1"/>
    <col min="6208" max="6208" width="0.5546875" style="109" customWidth="1"/>
    <col min="6209" max="6209" width="2.5546875" style="109" customWidth="1"/>
    <col min="6210" max="6210" width="0.5546875" style="109" customWidth="1"/>
    <col min="6211" max="6211" width="2.5546875" style="109" customWidth="1"/>
    <col min="6212" max="6212" width="0.5546875" style="109" customWidth="1"/>
    <col min="6213" max="6213" width="2.5546875" style="109" customWidth="1"/>
    <col min="6214" max="6214" width="0.5546875" style="109" customWidth="1"/>
    <col min="6215" max="6215" width="2.5546875" style="109" customWidth="1"/>
    <col min="6216" max="6216" width="0.5546875" style="109" customWidth="1"/>
    <col min="6217" max="6217" width="2.5546875" style="109" customWidth="1"/>
    <col min="6218" max="6218" width="0.5546875" style="109" customWidth="1"/>
    <col min="6219" max="6219" width="2.5546875" style="109" customWidth="1"/>
    <col min="6220" max="6220" width="0.5546875" style="109" customWidth="1"/>
    <col min="6221" max="6221" width="2.5546875" style="109" customWidth="1"/>
    <col min="6222" max="6222" width="0.5546875" style="109" customWidth="1"/>
    <col min="6223" max="6223" width="2.5546875" style="109" customWidth="1"/>
    <col min="6224" max="6224" width="0.5546875" style="109" customWidth="1"/>
    <col min="6225" max="6225" width="2.5546875" style="109" customWidth="1"/>
    <col min="6226" max="6226" width="0.5546875" style="109" customWidth="1"/>
    <col min="6227" max="6227" width="2.5546875" style="109" customWidth="1"/>
    <col min="6228" max="6228" width="0.5546875" style="109" customWidth="1"/>
    <col min="6229" max="6229" width="2.5546875" style="109" customWidth="1"/>
    <col min="6230" max="6230" width="0.5546875" style="109" customWidth="1"/>
    <col min="6231" max="6231" width="2.5546875" style="109" customWidth="1"/>
    <col min="6232" max="6232" width="0.5546875" style="109" customWidth="1"/>
    <col min="6233" max="6233" width="2.5546875" style="109" customWidth="1"/>
    <col min="6234" max="6234" width="0.5546875" style="109" customWidth="1"/>
    <col min="6235" max="6235" width="2.5546875" style="109" customWidth="1"/>
    <col min="6236" max="6236" width="0.5546875" style="109" customWidth="1"/>
    <col min="6237" max="6237" width="2.5546875" style="109" customWidth="1"/>
    <col min="6238" max="6238" width="0.5546875" style="109" customWidth="1"/>
    <col min="6239" max="6242" width="9.109375" style="109"/>
    <col min="6243" max="6271" width="2.6640625" style="109" customWidth="1"/>
    <col min="6272" max="6403" width="9.109375" style="109"/>
    <col min="6404" max="6404" width="0.88671875" style="109" customWidth="1"/>
    <col min="6405" max="6405" width="2.5546875" style="109" customWidth="1"/>
    <col min="6406" max="6406" width="0.5546875" style="109" customWidth="1"/>
    <col min="6407" max="6407" width="2.5546875" style="109" customWidth="1"/>
    <col min="6408" max="6408" width="0.5546875" style="109" customWidth="1"/>
    <col min="6409" max="6409" width="2.5546875" style="109" customWidth="1"/>
    <col min="6410" max="6410" width="0.5546875" style="109" customWidth="1"/>
    <col min="6411" max="6411" width="2.5546875" style="109" customWidth="1"/>
    <col min="6412" max="6412" width="0.5546875" style="109" customWidth="1"/>
    <col min="6413" max="6413" width="2.5546875" style="109" customWidth="1"/>
    <col min="6414" max="6414" width="0.5546875" style="109" customWidth="1"/>
    <col min="6415" max="6415" width="2.5546875" style="109" customWidth="1"/>
    <col min="6416" max="6416" width="0.5546875" style="109" customWidth="1"/>
    <col min="6417" max="6417" width="2.5546875" style="109" customWidth="1"/>
    <col min="6418" max="6418" width="0.5546875" style="109" customWidth="1"/>
    <col min="6419" max="6419" width="2.5546875" style="109" customWidth="1"/>
    <col min="6420" max="6420" width="0.5546875" style="109" customWidth="1"/>
    <col min="6421" max="6421" width="2.5546875" style="109" customWidth="1"/>
    <col min="6422" max="6422" width="0.5546875" style="109" customWidth="1"/>
    <col min="6423" max="6423" width="2.5546875" style="109" customWidth="1"/>
    <col min="6424" max="6424" width="0.5546875" style="109" customWidth="1"/>
    <col min="6425" max="6425" width="2.5546875" style="109" customWidth="1"/>
    <col min="6426" max="6426" width="0.5546875" style="109" customWidth="1"/>
    <col min="6427" max="6427" width="2.5546875" style="109" customWidth="1"/>
    <col min="6428" max="6428" width="0.5546875" style="109" customWidth="1"/>
    <col min="6429" max="6429" width="2.5546875" style="109" customWidth="1"/>
    <col min="6430" max="6430" width="0.5546875" style="109" customWidth="1"/>
    <col min="6431" max="6431" width="2.5546875" style="109" customWidth="1"/>
    <col min="6432" max="6432" width="0.5546875" style="109" customWidth="1"/>
    <col min="6433" max="6433" width="2.5546875" style="109" customWidth="1"/>
    <col min="6434" max="6434" width="0.5546875" style="109" customWidth="1"/>
    <col min="6435" max="6435" width="2.5546875" style="109" customWidth="1"/>
    <col min="6436" max="6436" width="0.5546875" style="109" customWidth="1"/>
    <col min="6437" max="6437" width="2.5546875" style="109" customWidth="1"/>
    <col min="6438" max="6438" width="0.5546875" style="109" customWidth="1"/>
    <col min="6439" max="6439" width="2.5546875" style="109" customWidth="1"/>
    <col min="6440" max="6440" width="0.5546875" style="109" customWidth="1"/>
    <col min="6441" max="6441" width="2.5546875" style="109" customWidth="1"/>
    <col min="6442" max="6442" width="0.5546875" style="109" customWidth="1"/>
    <col min="6443" max="6443" width="2.5546875" style="109" customWidth="1"/>
    <col min="6444" max="6444" width="0.5546875" style="109" customWidth="1"/>
    <col min="6445" max="6445" width="2.5546875" style="109" customWidth="1"/>
    <col min="6446" max="6446" width="0.5546875" style="109" customWidth="1"/>
    <col min="6447" max="6447" width="2.5546875" style="109" customWidth="1"/>
    <col min="6448" max="6448" width="0.5546875" style="109" customWidth="1"/>
    <col min="6449" max="6449" width="2.5546875" style="109" customWidth="1"/>
    <col min="6450" max="6450" width="0.5546875" style="109" customWidth="1"/>
    <col min="6451" max="6451" width="2.5546875" style="109" customWidth="1"/>
    <col min="6452" max="6452" width="0.5546875" style="109" customWidth="1"/>
    <col min="6453" max="6453" width="2.5546875" style="109" customWidth="1"/>
    <col min="6454" max="6454" width="0.5546875" style="109" customWidth="1"/>
    <col min="6455" max="6455" width="2.5546875" style="109" customWidth="1"/>
    <col min="6456" max="6456" width="0.5546875" style="109" customWidth="1"/>
    <col min="6457" max="6457" width="2.5546875" style="109" customWidth="1"/>
    <col min="6458" max="6458" width="0.5546875" style="109" customWidth="1"/>
    <col min="6459" max="6459" width="2.5546875" style="109" customWidth="1"/>
    <col min="6460" max="6460" width="0.5546875" style="109" customWidth="1"/>
    <col min="6461" max="6461" width="2.5546875" style="109" customWidth="1"/>
    <col min="6462" max="6462" width="0.5546875" style="109" customWidth="1"/>
    <col min="6463" max="6463" width="2.5546875" style="109" customWidth="1"/>
    <col min="6464" max="6464" width="0.5546875" style="109" customWidth="1"/>
    <col min="6465" max="6465" width="2.5546875" style="109" customWidth="1"/>
    <col min="6466" max="6466" width="0.5546875" style="109" customWidth="1"/>
    <col min="6467" max="6467" width="2.5546875" style="109" customWidth="1"/>
    <col min="6468" max="6468" width="0.5546875" style="109" customWidth="1"/>
    <col min="6469" max="6469" width="2.5546875" style="109" customWidth="1"/>
    <col min="6470" max="6470" width="0.5546875" style="109" customWidth="1"/>
    <col min="6471" max="6471" width="2.5546875" style="109" customWidth="1"/>
    <col min="6472" max="6472" width="0.5546875" style="109" customWidth="1"/>
    <col min="6473" max="6473" width="2.5546875" style="109" customWidth="1"/>
    <col min="6474" max="6474" width="0.5546875" style="109" customWidth="1"/>
    <col min="6475" max="6475" width="2.5546875" style="109" customWidth="1"/>
    <col min="6476" max="6476" width="0.5546875" style="109" customWidth="1"/>
    <col min="6477" max="6477" width="2.5546875" style="109" customWidth="1"/>
    <col min="6478" max="6478" width="0.5546875" style="109" customWidth="1"/>
    <col min="6479" max="6479" width="2.5546875" style="109" customWidth="1"/>
    <col min="6480" max="6480" width="0.5546875" style="109" customWidth="1"/>
    <col min="6481" max="6481" width="2.5546875" style="109" customWidth="1"/>
    <col min="6482" max="6482" width="0.5546875" style="109" customWidth="1"/>
    <col min="6483" max="6483" width="2.5546875" style="109" customWidth="1"/>
    <col min="6484" max="6484" width="0.5546875" style="109" customWidth="1"/>
    <col min="6485" max="6485" width="2.5546875" style="109" customWidth="1"/>
    <col min="6486" max="6486" width="0.5546875" style="109" customWidth="1"/>
    <col min="6487" max="6487" width="2.5546875" style="109" customWidth="1"/>
    <col min="6488" max="6488" width="0.5546875" style="109" customWidth="1"/>
    <col min="6489" max="6489" width="2.5546875" style="109" customWidth="1"/>
    <col min="6490" max="6490" width="0.5546875" style="109" customWidth="1"/>
    <col min="6491" max="6491" width="2.5546875" style="109" customWidth="1"/>
    <col min="6492" max="6492" width="0.5546875" style="109" customWidth="1"/>
    <col min="6493" max="6493" width="2.5546875" style="109" customWidth="1"/>
    <col min="6494" max="6494" width="0.5546875" style="109" customWidth="1"/>
    <col min="6495" max="6498" width="9.109375" style="109"/>
    <col min="6499" max="6527" width="2.6640625" style="109" customWidth="1"/>
    <col min="6528" max="6659" width="9.109375" style="109"/>
    <col min="6660" max="6660" width="0.88671875" style="109" customWidth="1"/>
    <col min="6661" max="6661" width="2.5546875" style="109" customWidth="1"/>
    <col min="6662" max="6662" width="0.5546875" style="109" customWidth="1"/>
    <col min="6663" max="6663" width="2.5546875" style="109" customWidth="1"/>
    <col min="6664" max="6664" width="0.5546875" style="109" customWidth="1"/>
    <col min="6665" max="6665" width="2.5546875" style="109" customWidth="1"/>
    <col min="6666" max="6666" width="0.5546875" style="109" customWidth="1"/>
    <col min="6667" max="6667" width="2.5546875" style="109" customWidth="1"/>
    <col min="6668" max="6668" width="0.5546875" style="109" customWidth="1"/>
    <col min="6669" max="6669" width="2.5546875" style="109" customWidth="1"/>
    <col min="6670" max="6670" width="0.5546875" style="109" customWidth="1"/>
    <col min="6671" max="6671" width="2.5546875" style="109" customWidth="1"/>
    <col min="6672" max="6672" width="0.5546875" style="109" customWidth="1"/>
    <col min="6673" max="6673" width="2.5546875" style="109" customWidth="1"/>
    <col min="6674" max="6674" width="0.5546875" style="109" customWidth="1"/>
    <col min="6675" max="6675" width="2.5546875" style="109" customWidth="1"/>
    <col min="6676" max="6676" width="0.5546875" style="109" customWidth="1"/>
    <col min="6677" max="6677" width="2.5546875" style="109" customWidth="1"/>
    <col min="6678" max="6678" width="0.5546875" style="109" customWidth="1"/>
    <col min="6679" max="6679" width="2.5546875" style="109" customWidth="1"/>
    <col min="6680" max="6680" width="0.5546875" style="109" customWidth="1"/>
    <col min="6681" max="6681" width="2.5546875" style="109" customWidth="1"/>
    <col min="6682" max="6682" width="0.5546875" style="109" customWidth="1"/>
    <col min="6683" max="6683" width="2.5546875" style="109" customWidth="1"/>
    <col min="6684" max="6684" width="0.5546875" style="109" customWidth="1"/>
    <col min="6685" max="6685" width="2.5546875" style="109" customWidth="1"/>
    <col min="6686" max="6686" width="0.5546875" style="109" customWidth="1"/>
    <col min="6687" max="6687" width="2.5546875" style="109" customWidth="1"/>
    <col min="6688" max="6688" width="0.5546875" style="109" customWidth="1"/>
    <col min="6689" max="6689" width="2.5546875" style="109" customWidth="1"/>
    <col min="6690" max="6690" width="0.5546875" style="109" customWidth="1"/>
    <col min="6691" max="6691" width="2.5546875" style="109" customWidth="1"/>
    <col min="6692" max="6692" width="0.5546875" style="109" customWidth="1"/>
    <col min="6693" max="6693" width="2.5546875" style="109" customWidth="1"/>
    <col min="6694" max="6694" width="0.5546875" style="109" customWidth="1"/>
    <col min="6695" max="6695" width="2.5546875" style="109" customWidth="1"/>
    <col min="6696" max="6696" width="0.5546875" style="109" customWidth="1"/>
    <col min="6697" max="6697" width="2.5546875" style="109" customWidth="1"/>
    <col min="6698" max="6698" width="0.5546875" style="109" customWidth="1"/>
    <col min="6699" max="6699" width="2.5546875" style="109" customWidth="1"/>
    <col min="6700" max="6700" width="0.5546875" style="109" customWidth="1"/>
    <col min="6701" max="6701" width="2.5546875" style="109" customWidth="1"/>
    <col min="6702" max="6702" width="0.5546875" style="109" customWidth="1"/>
    <col min="6703" max="6703" width="2.5546875" style="109" customWidth="1"/>
    <col min="6704" max="6704" width="0.5546875" style="109" customWidth="1"/>
    <col min="6705" max="6705" width="2.5546875" style="109" customWidth="1"/>
    <col min="6706" max="6706" width="0.5546875" style="109" customWidth="1"/>
    <col min="6707" max="6707" width="2.5546875" style="109" customWidth="1"/>
    <col min="6708" max="6708" width="0.5546875" style="109" customWidth="1"/>
    <col min="6709" max="6709" width="2.5546875" style="109" customWidth="1"/>
    <col min="6710" max="6710" width="0.5546875" style="109" customWidth="1"/>
    <col min="6711" max="6711" width="2.5546875" style="109" customWidth="1"/>
    <col min="6712" max="6712" width="0.5546875" style="109" customWidth="1"/>
    <col min="6713" max="6713" width="2.5546875" style="109" customWidth="1"/>
    <col min="6714" max="6714" width="0.5546875" style="109" customWidth="1"/>
    <col min="6715" max="6715" width="2.5546875" style="109" customWidth="1"/>
    <col min="6716" max="6716" width="0.5546875" style="109" customWidth="1"/>
    <col min="6717" max="6717" width="2.5546875" style="109" customWidth="1"/>
    <col min="6718" max="6718" width="0.5546875" style="109" customWidth="1"/>
    <col min="6719" max="6719" width="2.5546875" style="109" customWidth="1"/>
    <col min="6720" max="6720" width="0.5546875" style="109" customWidth="1"/>
    <col min="6721" max="6721" width="2.5546875" style="109" customWidth="1"/>
    <col min="6722" max="6722" width="0.5546875" style="109" customWidth="1"/>
    <col min="6723" max="6723" width="2.5546875" style="109" customWidth="1"/>
    <col min="6724" max="6724" width="0.5546875" style="109" customWidth="1"/>
    <col min="6725" max="6725" width="2.5546875" style="109" customWidth="1"/>
    <col min="6726" max="6726" width="0.5546875" style="109" customWidth="1"/>
    <col min="6727" max="6727" width="2.5546875" style="109" customWidth="1"/>
    <col min="6728" max="6728" width="0.5546875" style="109" customWidth="1"/>
    <col min="6729" max="6729" width="2.5546875" style="109" customWidth="1"/>
    <col min="6730" max="6730" width="0.5546875" style="109" customWidth="1"/>
    <col min="6731" max="6731" width="2.5546875" style="109" customWidth="1"/>
    <col min="6732" max="6732" width="0.5546875" style="109" customWidth="1"/>
    <col min="6733" max="6733" width="2.5546875" style="109" customWidth="1"/>
    <col min="6734" max="6734" width="0.5546875" style="109" customWidth="1"/>
    <col min="6735" max="6735" width="2.5546875" style="109" customWidth="1"/>
    <col min="6736" max="6736" width="0.5546875" style="109" customWidth="1"/>
    <col min="6737" max="6737" width="2.5546875" style="109" customWidth="1"/>
    <col min="6738" max="6738" width="0.5546875" style="109" customWidth="1"/>
    <col min="6739" max="6739" width="2.5546875" style="109" customWidth="1"/>
    <col min="6740" max="6740" width="0.5546875" style="109" customWidth="1"/>
    <col min="6741" max="6741" width="2.5546875" style="109" customWidth="1"/>
    <col min="6742" max="6742" width="0.5546875" style="109" customWidth="1"/>
    <col min="6743" max="6743" width="2.5546875" style="109" customWidth="1"/>
    <col min="6744" max="6744" width="0.5546875" style="109" customWidth="1"/>
    <col min="6745" max="6745" width="2.5546875" style="109" customWidth="1"/>
    <col min="6746" max="6746" width="0.5546875" style="109" customWidth="1"/>
    <col min="6747" max="6747" width="2.5546875" style="109" customWidth="1"/>
    <col min="6748" max="6748" width="0.5546875" style="109" customWidth="1"/>
    <col min="6749" max="6749" width="2.5546875" style="109" customWidth="1"/>
    <col min="6750" max="6750" width="0.5546875" style="109" customWidth="1"/>
    <col min="6751" max="6754" width="9.109375" style="109"/>
    <col min="6755" max="6783" width="2.6640625" style="109" customWidth="1"/>
    <col min="6784" max="6915" width="9.109375" style="109"/>
    <col min="6916" max="6916" width="0.88671875" style="109" customWidth="1"/>
    <col min="6917" max="6917" width="2.5546875" style="109" customWidth="1"/>
    <col min="6918" max="6918" width="0.5546875" style="109" customWidth="1"/>
    <col min="6919" max="6919" width="2.5546875" style="109" customWidth="1"/>
    <col min="6920" max="6920" width="0.5546875" style="109" customWidth="1"/>
    <col min="6921" max="6921" width="2.5546875" style="109" customWidth="1"/>
    <col min="6922" max="6922" width="0.5546875" style="109" customWidth="1"/>
    <col min="6923" max="6923" width="2.5546875" style="109" customWidth="1"/>
    <col min="6924" max="6924" width="0.5546875" style="109" customWidth="1"/>
    <col min="6925" max="6925" width="2.5546875" style="109" customWidth="1"/>
    <col min="6926" max="6926" width="0.5546875" style="109" customWidth="1"/>
    <col min="6927" max="6927" width="2.5546875" style="109" customWidth="1"/>
    <col min="6928" max="6928" width="0.5546875" style="109" customWidth="1"/>
    <col min="6929" max="6929" width="2.5546875" style="109" customWidth="1"/>
    <col min="6930" max="6930" width="0.5546875" style="109" customWidth="1"/>
    <col min="6931" max="6931" width="2.5546875" style="109" customWidth="1"/>
    <col min="6932" max="6932" width="0.5546875" style="109" customWidth="1"/>
    <col min="6933" max="6933" width="2.5546875" style="109" customWidth="1"/>
    <col min="6934" max="6934" width="0.5546875" style="109" customWidth="1"/>
    <col min="6935" max="6935" width="2.5546875" style="109" customWidth="1"/>
    <col min="6936" max="6936" width="0.5546875" style="109" customWidth="1"/>
    <col min="6937" max="6937" width="2.5546875" style="109" customWidth="1"/>
    <col min="6938" max="6938" width="0.5546875" style="109" customWidth="1"/>
    <col min="6939" max="6939" width="2.5546875" style="109" customWidth="1"/>
    <col min="6940" max="6940" width="0.5546875" style="109" customWidth="1"/>
    <col min="6941" max="6941" width="2.5546875" style="109" customWidth="1"/>
    <col min="6942" max="6942" width="0.5546875" style="109" customWidth="1"/>
    <col min="6943" max="6943" width="2.5546875" style="109" customWidth="1"/>
    <col min="6944" max="6944" width="0.5546875" style="109" customWidth="1"/>
    <col min="6945" max="6945" width="2.5546875" style="109" customWidth="1"/>
    <col min="6946" max="6946" width="0.5546875" style="109" customWidth="1"/>
    <col min="6947" max="6947" width="2.5546875" style="109" customWidth="1"/>
    <col min="6948" max="6948" width="0.5546875" style="109" customWidth="1"/>
    <col min="6949" max="6949" width="2.5546875" style="109" customWidth="1"/>
    <col min="6950" max="6950" width="0.5546875" style="109" customWidth="1"/>
    <col min="6951" max="6951" width="2.5546875" style="109" customWidth="1"/>
    <col min="6952" max="6952" width="0.5546875" style="109" customWidth="1"/>
    <col min="6953" max="6953" width="2.5546875" style="109" customWidth="1"/>
    <col min="6954" max="6954" width="0.5546875" style="109" customWidth="1"/>
    <col min="6955" max="6955" width="2.5546875" style="109" customWidth="1"/>
    <col min="6956" max="6956" width="0.5546875" style="109" customWidth="1"/>
    <col min="6957" max="6957" width="2.5546875" style="109" customWidth="1"/>
    <col min="6958" max="6958" width="0.5546875" style="109" customWidth="1"/>
    <col min="6959" max="6959" width="2.5546875" style="109" customWidth="1"/>
    <col min="6960" max="6960" width="0.5546875" style="109" customWidth="1"/>
    <col min="6961" max="6961" width="2.5546875" style="109" customWidth="1"/>
    <col min="6962" max="6962" width="0.5546875" style="109" customWidth="1"/>
    <col min="6963" max="6963" width="2.5546875" style="109" customWidth="1"/>
    <col min="6964" max="6964" width="0.5546875" style="109" customWidth="1"/>
    <col min="6965" max="6965" width="2.5546875" style="109" customWidth="1"/>
    <col min="6966" max="6966" width="0.5546875" style="109" customWidth="1"/>
    <col min="6967" max="6967" width="2.5546875" style="109" customWidth="1"/>
    <col min="6968" max="6968" width="0.5546875" style="109" customWidth="1"/>
    <col min="6969" max="6969" width="2.5546875" style="109" customWidth="1"/>
    <col min="6970" max="6970" width="0.5546875" style="109" customWidth="1"/>
    <col min="6971" max="6971" width="2.5546875" style="109" customWidth="1"/>
    <col min="6972" max="6972" width="0.5546875" style="109" customWidth="1"/>
    <col min="6973" max="6973" width="2.5546875" style="109" customWidth="1"/>
    <col min="6974" max="6974" width="0.5546875" style="109" customWidth="1"/>
    <col min="6975" max="6975" width="2.5546875" style="109" customWidth="1"/>
    <col min="6976" max="6976" width="0.5546875" style="109" customWidth="1"/>
    <col min="6977" max="6977" width="2.5546875" style="109" customWidth="1"/>
    <col min="6978" max="6978" width="0.5546875" style="109" customWidth="1"/>
    <col min="6979" max="6979" width="2.5546875" style="109" customWidth="1"/>
    <col min="6980" max="6980" width="0.5546875" style="109" customWidth="1"/>
    <col min="6981" max="6981" width="2.5546875" style="109" customWidth="1"/>
    <col min="6982" max="6982" width="0.5546875" style="109" customWidth="1"/>
    <col min="6983" max="6983" width="2.5546875" style="109" customWidth="1"/>
    <col min="6984" max="6984" width="0.5546875" style="109" customWidth="1"/>
    <col min="6985" max="6985" width="2.5546875" style="109" customWidth="1"/>
    <col min="6986" max="6986" width="0.5546875" style="109" customWidth="1"/>
    <col min="6987" max="6987" width="2.5546875" style="109" customWidth="1"/>
    <col min="6988" max="6988" width="0.5546875" style="109" customWidth="1"/>
    <col min="6989" max="6989" width="2.5546875" style="109" customWidth="1"/>
    <col min="6990" max="6990" width="0.5546875" style="109" customWidth="1"/>
    <col min="6991" max="6991" width="2.5546875" style="109" customWidth="1"/>
    <col min="6992" max="6992" width="0.5546875" style="109" customWidth="1"/>
    <col min="6993" max="6993" width="2.5546875" style="109" customWidth="1"/>
    <col min="6994" max="6994" width="0.5546875" style="109" customWidth="1"/>
    <col min="6995" max="6995" width="2.5546875" style="109" customWidth="1"/>
    <col min="6996" max="6996" width="0.5546875" style="109" customWidth="1"/>
    <col min="6997" max="6997" width="2.5546875" style="109" customWidth="1"/>
    <col min="6998" max="6998" width="0.5546875" style="109" customWidth="1"/>
    <col min="6999" max="6999" width="2.5546875" style="109" customWidth="1"/>
    <col min="7000" max="7000" width="0.5546875" style="109" customWidth="1"/>
    <col min="7001" max="7001" width="2.5546875" style="109" customWidth="1"/>
    <col min="7002" max="7002" width="0.5546875" style="109" customWidth="1"/>
    <col min="7003" max="7003" width="2.5546875" style="109" customWidth="1"/>
    <col min="7004" max="7004" width="0.5546875" style="109" customWidth="1"/>
    <col min="7005" max="7005" width="2.5546875" style="109" customWidth="1"/>
    <col min="7006" max="7006" width="0.5546875" style="109" customWidth="1"/>
    <col min="7007" max="7010" width="9.109375" style="109"/>
    <col min="7011" max="7039" width="2.6640625" style="109" customWidth="1"/>
    <col min="7040" max="7171" width="9.109375" style="109"/>
    <col min="7172" max="7172" width="0.88671875" style="109" customWidth="1"/>
    <col min="7173" max="7173" width="2.5546875" style="109" customWidth="1"/>
    <col min="7174" max="7174" width="0.5546875" style="109" customWidth="1"/>
    <col min="7175" max="7175" width="2.5546875" style="109" customWidth="1"/>
    <col min="7176" max="7176" width="0.5546875" style="109" customWidth="1"/>
    <col min="7177" max="7177" width="2.5546875" style="109" customWidth="1"/>
    <col min="7178" max="7178" width="0.5546875" style="109" customWidth="1"/>
    <col min="7179" max="7179" width="2.5546875" style="109" customWidth="1"/>
    <col min="7180" max="7180" width="0.5546875" style="109" customWidth="1"/>
    <col min="7181" max="7181" width="2.5546875" style="109" customWidth="1"/>
    <col min="7182" max="7182" width="0.5546875" style="109" customWidth="1"/>
    <col min="7183" max="7183" width="2.5546875" style="109" customWidth="1"/>
    <col min="7184" max="7184" width="0.5546875" style="109" customWidth="1"/>
    <col min="7185" max="7185" width="2.5546875" style="109" customWidth="1"/>
    <col min="7186" max="7186" width="0.5546875" style="109" customWidth="1"/>
    <col min="7187" max="7187" width="2.5546875" style="109" customWidth="1"/>
    <col min="7188" max="7188" width="0.5546875" style="109" customWidth="1"/>
    <col min="7189" max="7189" width="2.5546875" style="109" customWidth="1"/>
    <col min="7190" max="7190" width="0.5546875" style="109" customWidth="1"/>
    <col min="7191" max="7191" width="2.5546875" style="109" customWidth="1"/>
    <col min="7192" max="7192" width="0.5546875" style="109" customWidth="1"/>
    <col min="7193" max="7193" width="2.5546875" style="109" customWidth="1"/>
    <col min="7194" max="7194" width="0.5546875" style="109" customWidth="1"/>
    <col min="7195" max="7195" width="2.5546875" style="109" customWidth="1"/>
    <col min="7196" max="7196" width="0.5546875" style="109" customWidth="1"/>
    <col min="7197" max="7197" width="2.5546875" style="109" customWidth="1"/>
    <col min="7198" max="7198" width="0.5546875" style="109" customWidth="1"/>
    <col min="7199" max="7199" width="2.5546875" style="109" customWidth="1"/>
    <col min="7200" max="7200" width="0.5546875" style="109" customWidth="1"/>
    <col min="7201" max="7201" width="2.5546875" style="109" customWidth="1"/>
    <col min="7202" max="7202" width="0.5546875" style="109" customWidth="1"/>
    <col min="7203" max="7203" width="2.5546875" style="109" customWidth="1"/>
    <col min="7204" max="7204" width="0.5546875" style="109" customWidth="1"/>
    <col min="7205" max="7205" width="2.5546875" style="109" customWidth="1"/>
    <col min="7206" max="7206" width="0.5546875" style="109" customWidth="1"/>
    <col min="7207" max="7207" width="2.5546875" style="109" customWidth="1"/>
    <col min="7208" max="7208" width="0.5546875" style="109" customWidth="1"/>
    <col min="7209" max="7209" width="2.5546875" style="109" customWidth="1"/>
    <col min="7210" max="7210" width="0.5546875" style="109" customWidth="1"/>
    <col min="7211" max="7211" width="2.5546875" style="109" customWidth="1"/>
    <col min="7212" max="7212" width="0.5546875" style="109" customWidth="1"/>
    <col min="7213" max="7213" width="2.5546875" style="109" customWidth="1"/>
    <col min="7214" max="7214" width="0.5546875" style="109" customWidth="1"/>
    <col min="7215" max="7215" width="2.5546875" style="109" customWidth="1"/>
    <col min="7216" max="7216" width="0.5546875" style="109" customWidth="1"/>
    <col min="7217" max="7217" width="2.5546875" style="109" customWidth="1"/>
    <col min="7218" max="7218" width="0.5546875" style="109" customWidth="1"/>
    <col min="7219" max="7219" width="2.5546875" style="109" customWidth="1"/>
    <col min="7220" max="7220" width="0.5546875" style="109" customWidth="1"/>
    <col min="7221" max="7221" width="2.5546875" style="109" customWidth="1"/>
    <col min="7222" max="7222" width="0.5546875" style="109" customWidth="1"/>
    <col min="7223" max="7223" width="2.5546875" style="109" customWidth="1"/>
    <col min="7224" max="7224" width="0.5546875" style="109" customWidth="1"/>
    <col min="7225" max="7225" width="2.5546875" style="109" customWidth="1"/>
    <col min="7226" max="7226" width="0.5546875" style="109" customWidth="1"/>
    <col min="7227" max="7227" width="2.5546875" style="109" customWidth="1"/>
    <col min="7228" max="7228" width="0.5546875" style="109" customWidth="1"/>
    <col min="7229" max="7229" width="2.5546875" style="109" customWidth="1"/>
    <col min="7230" max="7230" width="0.5546875" style="109" customWidth="1"/>
    <col min="7231" max="7231" width="2.5546875" style="109" customWidth="1"/>
    <col min="7232" max="7232" width="0.5546875" style="109" customWidth="1"/>
    <col min="7233" max="7233" width="2.5546875" style="109" customWidth="1"/>
    <col min="7234" max="7234" width="0.5546875" style="109" customWidth="1"/>
    <col min="7235" max="7235" width="2.5546875" style="109" customWidth="1"/>
    <col min="7236" max="7236" width="0.5546875" style="109" customWidth="1"/>
    <col min="7237" max="7237" width="2.5546875" style="109" customWidth="1"/>
    <col min="7238" max="7238" width="0.5546875" style="109" customWidth="1"/>
    <col min="7239" max="7239" width="2.5546875" style="109" customWidth="1"/>
    <col min="7240" max="7240" width="0.5546875" style="109" customWidth="1"/>
    <col min="7241" max="7241" width="2.5546875" style="109" customWidth="1"/>
    <col min="7242" max="7242" width="0.5546875" style="109" customWidth="1"/>
    <col min="7243" max="7243" width="2.5546875" style="109" customWidth="1"/>
    <col min="7244" max="7244" width="0.5546875" style="109" customWidth="1"/>
    <col min="7245" max="7245" width="2.5546875" style="109" customWidth="1"/>
    <col min="7246" max="7246" width="0.5546875" style="109" customWidth="1"/>
    <col min="7247" max="7247" width="2.5546875" style="109" customWidth="1"/>
    <col min="7248" max="7248" width="0.5546875" style="109" customWidth="1"/>
    <col min="7249" max="7249" width="2.5546875" style="109" customWidth="1"/>
    <col min="7250" max="7250" width="0.5546875" style="109" customWidth="1"/>
    <col min="7251" max="7251" width="2.5546875" style="109" customWidth="1"/>
    <col min="7252" max="7252" width="0.5546875" style="109" customWidth="1"/>
    <col min="7253" max="7253" width="2.5546875" style="109" customWidth="1"/>
    <col min="7254" max="7254" width="0.5546875" style="109" customWidth="1"/>
    <col min="7255" max="7255" width="2.5546875" style="109" customWidth="1"/>
    <col min="7256" max="7256" width="0.5546875" style="109" customWidth="1"/>
    <col min="7257" max="7257" width="2.5546875" style="109" customWidth="1"/>
    <col min="7258" max="7258" width="0.5546875" style="109" customWidth="1"/>
    <col min="7259" max="7259" width="2.5546875" style="109" customWidth="1"/>
    <col min="7260" max="7260" width="0.5546875" style="109" customWidth="1"/>
    <col min="7261" max="7261" width="2.5546875" style="109" customWidth="1"/>
    <col min="7262" max="7262" width="0.5546875" style="109" customWidth="1"/>
    <col min="7263" max="7266" width="9.109375" style="109"/>
    <col min="7267" max="7295" width="2.6640625" style="109" customWidth="1"/>
    <col min="7296" max="7427" width="9.109375" style="109"/>
    <col min="7428" max="7428" width="0.88671875" style="109" customWidth="1"/>
    <col min="7429" max="7429" width="2.5546875" style="109" customWidth="1"/>
    <col min="7430" max="7430" width="0.5546875" style="109" customWidth="1"/>
    <col min="7431" max="7431" width="2.5546875" style="109" customWidth="1"/>
    <col min="7432" max="7432" width="0.5546875" style="109" customWidth="1"/>
    <col min="7433" max="7433" width="2.5546875" style="109" customWidth="1"/>
    <col min="7434" max="7434" width="0.5546875" style="109" customWidth="1"/>
    <col min="7435" max="7435" width="2.5546875" style="109" customWidth="1"/>
    <col min="7436" max="7436" width="0.5546875" style="109" customWidth="1"/>
    <col min="7437" max="7437" width="2.5546875" style="109" customWidth="1"/>
    <col min="7438" max="7438" width="0.5546875" style="109" customWidth="1"/>
    <col min="7439" max="7439" width="2.5546875" style="109" customWidth="1"/>
    <col min="7440" max="7440" width="0.5546875" style="109" customWidth="1"/>
    <col min="7441" max="7441" width="2.5546875" style="109" customWidth="1"/>
    <col min="7442" max="7442" width="0.5546875" style="109" customWidth="1"/>
    <col min="7443" max="7443" width="2.5546875" style="109" customWidth="1"/>
    <col min="7444" max="7444" width="0.5546875" style="109" customWidth="1"/>
    <col min="7445" max="7445" width="2.5546875" style="109" customWidth="1"/>
    <col min="7446" max="7446" width="0.5546875" style="109" customWidth="1"/>
    <col min="7447" max="7447" width="2.5546875" style="109" customWidth="1"/>
    <col min="7448" max="7448" width="0.5546875" style="109" customWidth="1"/>
    <col min="7449" max="7449" width="2.5546875" style="109" customWidth="1"/>
    <col min="7450" max="7450" width="0.5546875" style="109" customWidth="1"/>
    <col min="7451" max="7451" width="2.5546875" style="109" customWidth="1"/>
    <col min="7452" max="7452" width="0.5546875" style="109" customWidth="1"/>
    <col min="7453" max="7453" width="2.5546875" style="109" customWidth="1"/>
    <col min="7454" max="7454" width="0.5546875" style="109" customWidth="1"/>
    <col min="7455" max="7455" width="2.5546875" style="109" customWidth="1"/>
    <col min="7456" max="7456" width="0.5546875" style="109" customWidth="1"/>
    <col min="7457" max="7457" width="2.5546875" style="109" customWidth="1"/>
    <col min="7458" max="7458" width="0.5546875" style="109" customWidth="1"/>
    <col min="7459" max="7459" width="2.5546875" style="109" customWidth="1"/>
    <col min="7460" max="7460" width="0.5546875" style="109" customWidth="1"/>
    <col min="7461" max="7461" width="2.5546875" style="109" customWidth="1"/>
    <col min="7462" max="7462" width="0.5546875" style="109" customWidth="1"/>
    <col min="7463" max="7463" width="2.5546875" style="109" customWidth="1"/>
    <col min="7464" max="7464" width="0.5546875" style="109" customWidth="1"/>
    <col min="7465" max="7465" width="2.5546875" style="109" customWidth="1"/>
    <col min="7466" max="7466" width="0.5546875" style="109" customWidth="1"/>
    <col min="7467" max="7467" width="2.5546875" style="109" customWidth="1"/>
    <col min="7468" max="7468" width="0.5546875" style="109" customWidth="1"/>
    <col min="7469" max="7469" width="2.5546875" style="109" customWidth="1"/>
    <col min="7470" max="7470" width="0.5546875" style="109" customWidth="1"/>
    <col min="7471" max="7471" width="2.5546875" style="109" customWidth="1"/>
    <col min="7472" max="7472" width="0.5546875" style="109" customWidth="1"/>
    <col min="7473" max="7473" width="2.5546875" style="109" customWidth="1"/>
    <col min="7474" max="7474" width="0.5546875" style="109" customWidth="1"/>
    <col min="7475" max="7475" width="2.5546875" style="109" customWidth="1"/>
    <col min="7476" max="7476" width="0.5546875" style="109" customWidth="1"/>
    <col min="7477" max="7477" width="2.5546875" style="109" customWidth="1"/>
    <col min="7478" max="7478" width="0.5546875" style="109" customWidth="1"/>
    <col min="7479" max="7479" width="2.5546875" style="109" customWidth="1"/>
    <col min="7480" max="7480" width="0.5546875" style="109" customWidth="1"/>
    <col min="7481" max="7481" width="2.5546875" style="109" customWidth="1"/>
    <col min="7482" max="7482" width="0.5546875" style="109" customWidth="1"/>
    <col min="7483" max="7483" width="2.5546875" style="109" customWidth="1"/>
    <col min="7484" max="7484" width="0.5546875" style="109" customWidth="1"/>
    <col min="7485" max="7485" width="2.5546875" style="109" customWidth="1"/>
    <col min="7486" max="7486" width="0.5546875" style="109" customWidth="1"/>
    <col min="7487" max="7487" width="2.5546875" style="109" customWidth="1"/>
    <col min="7488" max="7488" width="0.5546875" style="109" customWidth="1"/>
    <col min="7489" max="7489" width="2.5546875" style="109" customWidth="1"/>
    <col min="7490" max="7490" width="0.5546875" style="109" customWidth="1"/>
    <col min="7491" max="7491" width="2.5546875" style="109" customWidth="1"/>
    <col min="7492" max="7492" width="0.5546875" style="109" customWidth="1"/>
    <col min="7493" max="7493" width="2.5546875" style="109" customWidth="1"/>
    <col min="7494" max="7494" width="0.5546875" style="109" customWidth="1"/>
    <col min="7495" max="7495" width="2.5546875" style="109" customWidth="1"/>
    <col min="7496" max="7496" width="0.5546875" style="109" customWidth="1"/>
    <col min="7497" max="7497" width="2.5546875" style="109" customWidth="1"/>
    <col min="7498" max="7498" width="0.5546875" style="109" customWidth="1"/>
    <col min="7499" max="7499" width="2.5546875" style="109" customWidth="1"/>
    <col min="7500" max="7500" width="0.5546875" style="109" customWidth="1"/>
    <col min="7501" max="7501" width="2.5546875" style="109" customWidth="1"/>
    <col min="7502" max="7502" width="0.5546875" style="109" customWidth="1"/>
    <col min="7503" max="7503" width="2.5546875" style="109" customWidth="1"/>
    <col min="7504" max="7504" width="0.5546875" style="109" customWidth="1"/>
    <col min="7505" max="7505" width="2.5546875" style="109" customWidth="1"/>
    <col min="7506" max="7506" width="0.5546875" style="109" customWidth="1"/>
    <col min="7507" max="7507" width="2.5546875" style="109" customWidth="1"/>
    <col min="7508" max="7508" width="0.5546875" style="109" customWidth="1"/>
    <col min="7509" max="7509" width="2.5546875" style="109" customWidth="1"/>
    <col min="7510" max="7510" width="0.5546875" style="109" customWidth="1"/>
    <col min="7511" max="7511" width="2.5546875" style="109" customWidth="1"/>
    <col min="7512" max="7512" width="0.5546875" style="109" customWidth="1"/>
    <col min="7513" max="7513" width="2.5546875" style="109" customWidth="1"/>
    <col min="7514" max="7514" width="0.5546875" style="109" customWidth="1"/>
    <col min="7515" max="7515" width="2.5546875" style="109" customWidth="1"/>
    <col min="7516" max="7516" width="0.5546875" style="109" customWidth="1"/>
    <col min="7517" max="7517" width="2.5546875" style="109" customWidth="1"/>
    <col min="7518" max="7518" width="0.5546875" style="109" customWidth="1"/>
    <col min="7519" max="7522" width="9.109375" style="109"/>
    <col min="7523" max="7551" width="2.6640625" style="109" customWidth="1"/>
    <col min="7552" max="7683" width="9.109375" style="109"/>
    <col min="7684" max="7684" width="0.88671875" style="109" customWidth="1"/>
    <col min="7685" max="7685" width="2.5546875" style="109" customWidth="1"/>
    <col min="7686" max="7686" width="0.5546875" style="109" customWidth="1"/>
    <col min="7687" max="7687" width="2.5546875" style="109" customWidth="1"/>
    <col min="7688" max="7688" width="0.5546875" style="109" customWidth="1"/>
    <col min="7689" max="7689" width="2.5546875" style="109" customWidth="1"/>
    <col min="7690" max="7690" width="0.5546875" style="109" customWidth="1"/>
    <col min="7691" max="7691" width="2.5546875" style="109" customWidth="1"/>
    <col min="7692" max="7692" width="0.5546875" style="109" customWidth="1"/>
    <col min="7693" max="7693" width="2.5546875" style="109" customWidth="1"/>
    <col min="7694" max="7694" width="0.5546875" style="109" customWidth="1"/>
    <col min="7695" max="7695" width="2.5546875" style="109" customWidth="1"/>
    <col min="7696" max="7696" width="0.5546875" style="109" customWidth="1"/>
    <col min="7697" max="7697" width="2.5546875" style="109" customWidth="1"/>
    <col min="7698" max="7698" width="0.5546875" style="109" customWidth="1"/>
    <col min="7699" max="7699" width="2.5546875" style="109" customWidth="1"/>
    <col min="7700" max="7700" width="0.5546875" style="109" customWidth="1"/>
    <col min="7701" max="7701" width="2.5546875" style="109" customWidth="1"/>
    <col min="7702" max="7702" width="0.5546875" style="109" customWidth="1"/>
    <col min="7703" max="7703" width="2.5546875" style="109" customWidth="1"/>
    <col min="7704" max="7704" width="0.5546875" style="109" customWidth="1"/>
    <col min="7705" max="7705" width="2.5546875" style="109" customWidth="1"/>
    <col min="7706" max="7706" width="0.5546875" style="109" customWidth="1"/>
    <col min="7707" max="7707" width="2.5546875" style="109" customWidth="1"/>
    <col min="7708" max="7708" width="0.5546875" style="109" customWidth="1"/>
    <col min="7709" max="7709" width="2.5546875" style="109" customWidth="1"/>
    <col min="7710" max="7710" width="0.5546875" style="109" customWidth="1"/>
    <col min="7711" max="7711" width="2.5546875" style="109" customWidth="1"/>
    <col min="7712" max="7712" width="0.5546875" style="109" customWidth="1"/>
    <col min="7713" max="7713" width="2.5546875" style="109" customWidth="1"/>
    <col min="7714" max="7714" width="0.5546875" style="109" customWidth="1"/>
    <col min="7715" max="7715" width="2.5546875" style="109" customWidth="1"/>
    <col min="7716" max="7716" width="0.5546875" style="109" customWidth="1"/>
    <col min="7717" max="7717" width="2.5546875" style="109" customWidth="1"/>
    <col min="7718" max="7718" width="0.5546875" style="109" customWidth="1"/>
    <col min="7719" max="7719" width="2.5546875" style="109" customWidth="1"/>
    <col min="7720" max="7720" width="0.5546875" style="109" customWidth="1"/>
    <col min="7721" max="7721" width="2.5546875" style="109" customWidth="1"/>
    <col min="7722" max="7722" width="0.5546875" style="109" customWidth="1"/>
    <col min="7723" max="7723" width="2.5546875" style="109" customWidth="1"/>
    <col min="7724" max="7724" width="0.5546875" style="109" customWidth="1"/>
    <col min="7725" max="7725" width="2.5546875" style="109" customWidth="1"/>
    <col min="7726" max="7726" width="0.5546875" style="109" customWidth="1"/>
    <col min="7727" max="7727" width="2.5546875" style="109" customWidth="1"/>
    <col min="7728" max="7728" width="0.5546875" style="109" customWidth="1"/>
    <col min="7729" max="7729" width="2.5546875" style="109" customWidth="1"/>
    <col min="7730" max="7730" width="0.5546875" style="109" customWidth="1"/>
    <col min="7731" max="7731" width="2.5546875" style="109" customWidth="1"/>
    <col min="7732" max="7732" width="0.5546875" style="109" customWidth="1"/>
    <col min="7733" max="7733" width="2.5546875" style="109" customWidth="1"/>
    <col min="7734" max="7734" width="0.5546875" style="109" customWidth="1"/>
    <col min="7735" max="7735" width="2.5546875" style="109" customWidth="1"/>
    <col min="7736" max="7736" width="0.5546875" style="109" customWidth="1"/>
    <col min="7737" max="7737" width="2.5546875" style="109" customWidth="1"/>
    <col min="7738" max="7738" width="0.5546875" style="109" customWidth="1"/>
    <col min="7739" max="7739" width="2.5546875" style="109" customWidth="1"/>
    <col min="7740" max="7740" width="0.5546875" style="109" customWidth="1"/>
    <col min="7741" max="7741" width="2.5546875" style="109" customWidth="1"/>
    <col min="7742" max="7742" width="0.5546875" style="109" customWidth="1"/>
    <col min="7743" max="7743" width="2.5546875" style="109" customWidth="1"/>
    <col min="7744" max="7744" width="0.5546875" style="109" customWidth="1"/>
    <col min="7745" max="7745" width="2.5546875" style="109" customWidth="1"/>
    <col min="7746" max="7746" width="0.5546875" style="109" customWidth="1"/>
    <col min="7747" max="7747" width="2.5546875" style="109" customWidth="1"/>
    <col min="7748" max="7748" width="0.5546875" style="109" customWidth="1"/>
    <col min="7749" max="7749" width="2.5546875" style="109" customWidth="1"/>
    <col min="7750" max="7750" width="0.5546875" style="109" customWidth="1"/>
    <col min="7751" max="7751" width="2.5546875" style="109" customWidth="1"/>
    <col min="7752" max="7752" width="0.5546875" style="109" customWidth="1"/>
    <col min="7753" max="7753" width="2.5546875" style="109" customWidth="1"/>
    <col min="7754" max="7754" width="0.5546875" style="109" customWidth="1"/>
    <col min="7755" max="7755" width="2.5546875" style="109" customWidth="1"/>
    <col min="7756" max="7756" width="0.5546875" style="109" customWidth="1"/>
    <col min="7757" max="7757" width="2.5546875" style="109" customWidth="1"/>
    <col min="7758" max="7758" width="0.5546875" style="109" customWidth="1"/>
    <col min="7759" max="7759" width="2.5546875" style="109" customWidth="1"/>
    <col min="7760" max="7760" width="0.5546875" style="109" customWidth="1"/>
    <col min="7761" max="7761" width="2.5546875" style="109" customWidth="1"/>
    <col min="7762" max="7762" width="0.5546875" style="109" customWidth="1"/>
    <col min="7763" max="7763" width="2.5546875" style="109" customWidth="1"/>
    <col min="7764" max="7764" width="0.5546875" style="109" customWidth="1"/>
    <col min="7765" max="7765" width="2.5546875" style="109" customWidth="1"/>
    <col min="7766" max="7766" width="0.5546875" style="109" customWidth="1"/>
    <col min="7767" max="7767" width="2.5546875" style="109" customWidth="1"/>
    <col min="7768" max="7768" width="0.5546875" style="109" customWidth="1"/>
    <col min="7769" max="7769" width="2.5546875" style="109" customWidth="1"/>
    <col min="7770" max="7770" width="0.5546875" style="109" customWidth="1"/>
    <col min="7771" max="7771" width="2.5546875" style="109" customWidth="1"/>
    <col min="7772" max="7772" width="0.5546875" style="109" customWidth="1"/>
    <col min="7773" max="7773" width="2.5546875" style="109" customWidth="1"/>
    <col min="7774" max="7774" width="0.5546875" style="109" customWidth="1"/>
    <col min="7775" max="7778" width="9.109375" style="109"/>
    <col min="7779" max="7807" width="2.6640625" style="109" customWidth="1"/>
    <col min="7808" max="7939" width="9.109375" style="109"/>
    <col min="7940" max="7940" width="0.88671875" style="109" customWidth="1"/>
    <col min="7941" max="7941" width="2.5546875" style="109" customWidth="1"/>
    <col min="7942" max="7942" width="0.5546875" style="109" customWidth="1"/>
    <col min="7943" max="7943" width="2.5546875" style="109" customWidth="1"/>
    <col min="7944" max="7944" width="0.5546875" style="109" customWidth="1"/>
    <col min="7945" max="7945" width="2.5546875" style="109" customWidth="1"/>
    <col min="7946" max="7946" width="0.5546875" style="109" customWidth="1"/>
    <col min="7947" max="7947" width="2.5546875" style="109" customWidth="1"/>
    <col min="7948" max="7948" width="0.5546875" style="109" customWidth="1"/>
    <col min="7949" max="7949" width="2.5546875" style="109" customWidth="1"/>
    <col min="7950" max="7950" width="0.5546875" style="109" customWidth="1"/>
    <col min="7951" max="7951" width="2.5546875" style="109" customWidth="1"/>
    <col min="7952" max="7952" width="0.5546875" style="109" customWidth="1"/>
    <col min="7953" max="7953" width="2.5546875" style="109" customWidth="1"/>
    <col min="7954" max="7954" width="0.5546875" style="109" customWidth="1"/>
    <col min="7955" max="7955" width="2.5546875" style="109" customWidth="1"/>
    <col min="7956" max="7956" width="0.5546875" style="109" customWidth="1"/>
    <col min="7957" max="7957" width="2.5546875" style="109" customWidth="1"/>
    <col min="7958" max="7958" width="0.5546875" style="109" customWidth="1"/>
    <col min="7959" max="7959" width="2.5546875" style="109" customWidth="1"/>
    <col min="7960" max="7960" width="0.5546875" style="109" customWidth="1"/>
    <col min="7961" max="7961" width="2.5546875" style="109" customWidth="1"/>
    <col min="7962" max="7962" width="0.5546875" style="109" customWidth="1"/>
    <col min="7963" max="7963" width="2.5546875" style="109" customWidth="1"/>
    <col min="7964" max="7964" width="0.5546875" style="109" customWidth="1"/>
    <col min="7965" max="7965" width="2.5546875" style="109" customWidth="1"/>
    <col min="7966" max="7966" width="0.5546875" style="109" customWidth="1"/>
    <col min="7967" max="7967" width="2.5546875" style="109" customWidth="1"/>
    <col min="7968" max="7968" width="0.5546875" style="109" customWidth="1"/>
    <col min="7969" max="7969" width="2.5546875" style="109" customWidth="1"/>
    <col min="7970" max="7970" width="0.5546875" style="109" customWidth="1"/>
    <col min="7971" max="7971" width="2.5546875" style="109" customWidth="1"/>
    <col min="7972" max="7972" width="0.5546875" style="109" customWidth="1"/>
    <col min="7973" max="7973" width="2.5546875" style="109" customWidth="1"/>
    <col min="7974" max="7974" width="0.5546875" style="109" customWidth="1"/>
    <col min="7975" max="7975" width="2.5546875" style="109" customWidth="1"/>
    <col min="7976" max="7976" width="0.5546875" style="109" customWidth="1"/>
    <col min="7977" max="7977" width="2.5546875" style="109" customWidth="1"/>
    <col min="7978" max="7978" width="0.5546875" style="109" customWidth="1"/>
    <col min="7979" max="7979" width="2.5546875" style="109" customWidth="1"/>
    <col min="7980" max="7980" width="0.5546875" style="109" customWidth="1"/>
    <col min="7981" max="7981" width="2.5546875" style="109" customWidth="1"/>
    <col min="7982" max="7982" width="0.5546875" style="109" customWidth="1"/>
    <col min="7983" max="7983" width="2.5546875" style="109" customWidth="1"/>
    <col min="7984" max="7984" width="0.5546875" style="109" customWidth="1"/>
    <col min="7985" max="7985" width="2.5546875" style="109" customWidth="1"/>
    <col min="7986" max="7986" width="0.5546875" style="109" customWidth="1"/>
    <col min="7987" max="7987" width="2.5546875" style="109" customWidth="1"/>
    <col min="7988" max="7988" width="0.5546875" style="109" customWidth="1"/>
    <col min="7989" max="7989" width="2.5546875" style="109" customWidth="1"/>
    <col min="7990" max="7990" width="0.5546875" style="109" customWidth="1"/>
    <col min="7991" max="7991" width="2.5546875" style="109" customWidth="1"/>
    <col min="7992" max="7992" width="0.5546875" style="109" customWidth="1"/>
    <col min="7993" max="7993" width="2.5546875" style="109" customWidth="1"/>
    <col min="7994" max="7994" width="0.5546875" style="109" customWidth="1"/>
    <col min="7995" max="7995" width="2.5546875" style="109" customWidth="1"/>
    <col min="7996" max="7996" width="0.5546875" style="109" customWidth="1"/>
    <col min="7997" max="7997" width="2.5546875" style="109" customWidth="1"/>
    <col min="7998" max="7998" width="0.5546875" style="109" customWidth="1"/>
    <col min="7999" max="7999" width="2.5546875" style="109" customWidth="1"/>
    <col min="8000" max="8000" width="0.5546875" style="109" customWidth="1"/>
    <col min="8001" max="8001" width="2.5546875" style="109" customWidth="1"/>
    <col min="8002" max="8002" width="0.5546875" style="109" customWidth="1"/>
    <col min="8003" max="8003" width="2.5546875" style="109" customWidth="1"/>
    <col min="8004" max="8004" width="0.5546875" style="109" customWidth="1"/>
    <col min="8005" max="8005" width="2.5546875" style="109" customWidth="1"/>
    <col min="8006" max="8006" width="0.5546875" style="109" customWidth="1"/>
    <col min="8007" max="8007" width="2.5546875" style="109" customWidth="1"/>
    <col min="8008" max="8008" width="0.5546875" style="109" customWidth="1"/>
    <col min="8009" max="8009" width="2.5546875" style="109" customWidth="1"/>
    <col min="8010" max="8010" width="0.5546875" style="109" customWidth="1"/>
    <col min="8011" max="8011" width="2.5546875" style="109" customWidth="1"/>
    <col min="8012" max="8012" width="0.5546875" style="109" customWidth="1"/>
    <col min="8013" max="8013" width="2.5546875" style="109" customWidth="1"/>
    <col min="8014" max="8014" width="0.5546875" style="109" customWidth="1"/>
    <col min="8015" max="8015" width="2.5546875" style="109" customWidth="1"/>
    <col min="8016" max="8016" width="0.5546875" style="109" customWidth="1"/>
    <col min="8017" max="8017" width="2.5546875" style="109" customWidth="1"/>
    <col min="8018" max="8018" width="0.5546875" style="109" customWidth="1"/>
    <col min="8019" max="8019" width="2.5546875" style="109" customWidth="1"/>
    <col min="8020" max="8020" width="0.5546875" style="109" customWidth="1"/>
    <col min="8021" max="8021" width="2.5546875" style="109" customWidth="1"/>
    <col min="8022" max="8022" width="0.5546875" style="109" customWidth="1"/>
    <col min="8023" max="8023" width="2.5546875" style="109" customWidth="1"/>
    <col min="8024" max="8024" width="0.5546875" style="109" customWidth="1"/>
    <col min="8025" max="8025" width="2.5546875" style="109" customWidth="1"/>
    <col min="8026" max="8026" width="0.5546875" style="109" customWidth="1"/>
    <col min="8027" max="8027" width="2.5546875" style="109" customWidth="1"/>
    <col min="8028" max="8028" width="0.5546875" style="109" customWidth="1"/>
    <col min="8029" max="8029" width="2.5546875" style="109" customWidth="1"/>
    <col min="8030" max="8030" width="0.5546875" style="109" customWidth="1"/>
    <col min="8031" max="8034" width="9.109375" style="109"/>
    <col min="8035" max="8063" width="2.6640625" style="109" customWidth="1"/>
    <col min="8064" max="8195" width="9.109375" style="109"/>
    <col min="8196" max="8196" width="0.88671875" style="109" customWidth="1"/>
    <col min="8197" max="8197" width="2.5546875" style="109" customWidth="1"/>
    <col min="8198" max="8198" width="0.5546875" style="109" customWidth="1"/>
    <col min="8199" max="8199" width="2.5546875" style="109" customWidth="1"/>
    <col min="8200" max="8200" width="0.5546875" style="109" customWidth="1"/>
    <col min="8201" max="8201" width="2.5546875" style="109" customWidth="1"/>
    <col min="8202" max="8202" width="0.5546875" style="109" customWidth="1"/>
    <col min="8203" max="8203" width="2.5546875" style="109" customWidth="1"/>
    <col min="8204" max="8204" width="0.5546875" style="109" customWidth="1"/>
    <col min="8205" max="8205" width="2.5546875" style="109" customWidth="1"/>
    <col min="8206" max="8206" width="0.5546875" style="109" customWidth="1"/>
    <col min="8207" max="8207" width="2.5546875" style="109" customWidth="1"/>
    <col min="8208" max="8208" width="0.5546875" style="109" customWidth="1"/>
    <col min="8209" max="8209" width="2.5546875" style="109" customWidth="1"/>
    <col min="8210" max="8210" width="0.5546875" style="109" customWidth="1"/>
    <col min="8211" max="8211" width="2.5546875" style="109" customWidth="1"/>
    <col min="8212" max="8212" width="0.5546875" style="109" customWidth="1"/>
    <col min="8213" max="8213" width="2.5546875" style="109" customWidth="1"/>
    <col min="8214" max="8214" width="0.5546875" style="109" customWidth="1"/>
    <col min="8215" max="8215" width="2.5546875" style="109" customWidth="1"/>
    <col min="8216" max="8216" width="0.5546875" style="109" customWidth="1"/>
    <col min="8217" max="8217" width="2.5546875" style="109" customWidth="1"/>
    <col min="8218" max="8218" width="0.5546875" style="109" customWidth="1"/>
    <col min="8219" max="8219" width="2.5546875" style="109" customWidth="1"/>
    <col min="8220" max="8220" width="0.5546875" style="109" customWidth="1"/>
    <col min="8221" max="8221" width="2.5546875" style="109" customWidth="1"/>
    <col min="8222" max="8222" width="0.5546875" style="109" customWidth="1"/>
    <col min="8223" max="8223" width="2.5546875" style="109" customWidth="1"/>
    <col min="8224" max="8224" width="0.5546875" style="109" customWidth="1"/>
    <col min="8225" max="8225" width="2.5546875" style="109" customWidth="1"/>
    <col min="8226" max="8226" width="0.5546875" style="109" customWidth="1"/>
    <col min="8227" max="8227" width="2.5546875" style="109" customWidth="1"/>
    <col min="8228" max="8228" width="0.5546875" style="109" customWidth="1"/>
    <col min="8229" max="8229" width="2.5546875" style="109" customWidth="1"/>
    <col min="8230" max="8230" width="0.5546875" style="109" customWidth="1"/>
    <col min="8231" max="8231" width="2.5546875" style="109" customWidth="1"/>
    <col min="8232" max="8232" width="0.5546875" style="109" customWidth="1"/>
    <col min="8233" max="8233" width="2.5546875" style="109" customWidth="1"/>
    <col min="8234" max="8234" width="0.5546875" style="109" customWidth="1"/>
    <col min="8235" max="8235" width="2.5546875" style="109" customWidth="1"/>
    <col min="8236" max="8236" width="0.5546875" style="109" customWidth="1"/>
    <col min="8237" max="8237" width="2.5546875" style="109" customWidth="1"/>
    <col min="8238" max="8238" width="0.5546875" style="109" customWidth="1"/>
    <col min="8239" max="8239" width="2.5546875" style="109" customWidth="1"/>
    <col min="8240" max="8240" width="0.5546875" style="109" customWidth="1"/>
    <col min="8241" max="8241" width="2.5546875" style="109" customWidth="1"/>
    <col min="8242" max="8242" width="0.5546875" style="109" customWidth="1"/>
    <col min="8243" max="8243" width="2.5546875" style="109" customWidth="1"/>
    <col min="8244" max="8244" width="0.5546875" style="109" customWidth="1"/>
    <col min="8245" max="8245" width="2.5546875" style="109" customWidth="1"/>
    <col min="8246" max="8246" width="0.5546875" style="109" customWidth="1"/>
    <col min="8247" max="8247" width="2.5546875" style="109" customWidth="1"/>
    <col min="8248" max="8248" width="0.5546875" style="109" customWidth="1"/>
    <col min="8249" max="8249" width="2.5546875" style="109" customWidth="1"/>
    <col min="8250" max="8250" width="0.5546875" style="109" customWidth="1"/>
    <col min="8251" max="8251" width="2.5546875" style="109" customWidth="1"/>
    <col min="8252" max="8252" width="0.5546875" style="109" customWidth="1"/>
    <col min="8253" max="8253" width="2.5546875" style="109" customWidth="1"/>
    <col min="8254" max="8254" width="0.5546875" style="109" customWidth="1"/>
    <col min="8255" max="8255" width="2.5546875" style="109" customWidth="1"/>
    <col min="8256" max="8256" width="0.5546875" style="109" customWidth="1"/>
    <col min="8257" max="8257" width="2.5546875" style="109" customWidth="1"/>
    <col min="8258" max="8258" width="0.5546875" style="109" customWidth="1"/>
    <col min="8259" max="8259" width="2.5546875" style="109" customWidth="1"/>
    <col min="8260" max="8260" width="0.5546875" style="109" customWidth="1"/>
    <col min="8261" max="8261" width="2.5546875" style="109" customWidth="1"/>
    <col min="8262" max="8262" width="0.5546875" style="109" customWidth="1"/>
    <col min="8263" max="8263" width="2.5546875" style="109" customWidth="1"/>
    <col min="8264" max="8264" width="0.5546875" style="109" customWidth="1"/>
    <col min="8265" max="8265" width="2.5546875" style="109" customWidth="1"/>
    <col min="8266" max="8266" width="0.5546875" style="109" customWidth="1"/>
    <col min="8267" max="8267" width="2.5546875" style="109" customWidth="1"/>
    <col min="8268" max="8268" width="0.5546875" style="109" customWidth="1"/>
    <col min="8269" max="8269" width="2.5546875" style="109" customWidth="1"/>
    <col min="8270" max="8270" width="0.5546875" style="109" customWidth="1"/>
    <col min="8271" max="8271" width="2.5546875" style="109" customWidth="1"/>
    <col min="8272" max="8272" width="0.5546875" style="109" customWidth="1"/>
    <col min="8273" max="8273" width="2.5546875" style="109" customWidth="1"/>
    <col min="8274" max="8274" width="0.5546875" style="109" customWidth="1"/>
    <col min="8275" max="8275" width="2.5546875" style="109" customWidth="1"/>
    <col min="8276" max="8276" width="0.5546875" style="109" customWidth="1"/>
    <col min="8277" max="8277" width="2.5546875" style="109" customWidth="1"/>
    <col min="8278" max="8278" width="0.5546875" style="109" customWidth="1"/>
    <col min="8279" max="8279" width="2.5546875" style="109" customWidth="1"/>
    <col min="8280" max="8280" width="0.5546875" style="109" customWidth="1"/>
    <col min="8281" max="8281" width="2.5546875" style="109" customWidth="1"/>
    <col min="8282" max="8282" width="0.5546875" style="109" customWidth="1"/>
    <col min="8283" max="8283" width="2.5546875" style="109" customWidth="1"/>
    <col min="8284" max="8284" width="0.5546875" style="109" customWidth="1"/>
    <col min="8285" max="8285" width="2.5546875" style="109" customWidth="1"/>
    <col min="8286" max="8286" width="0.5546875" style="109" customWidth="1"/>
    <col min="8287" max="8290" width="9.109375" style="109"/>
    <col min="8291" max="8319" width="2.6640625" style="109" customWidth="1"/>
    <col min="8320" max="8451" width="9.109375" style="109"/>
    <col min="8452" max="8452" width="0.88671875" style="109" customWidth="1"/>
    <col min="8453" max="8453" width="2.5546875" style="109" customWidth="1"/>
    <col min="8454" max="8454" width="0.5546875" style="109" customWidth="1"/>
    <col min="8455" max="8455" width="2.5546875" style="109" customWidth="1"/>
    <col min="8456" max="8456" width="0.5546875" style="109" customWidth="1"/>
    <col min="8457" max="8457" width="2.5546875" style="109" customWidth="1"/>
    <col min="8458" max="8458" width="0.5546875" style="109" customWidth="1"/>
    <col min="8459" max="8459" width="2.5546875" style="109" customWidth="1"/>
    <col min="8460" max="8460" width="0.5546875" style="109" customWidth="1"/>
    <col min="8461" max="8461" width="2.5546875" style="109" customWidth="1"/>
    <col min="8462" max="8462" width="0.5546875" style="109" customWidth="1"/>
    <col min="8463" max="8463" width="2.5546875" style="109" customWidth="1"/>
    <col min="8464" max="8464" width="0.5546875" style="109" customWidth="1"/>
    <col min="8465" max="8465" width="2.5546875" style="109" customWidth="1"/>
    <col min="8466" max="8466" width="0.5546875" style="109" customWidth="1"/>
    <col min="8467" max="8467" width="2.5546875" style="109" customWidth="1"/>
    <col min="8468" max="8468" width="0.5546875" style="109" customWidth="1"/>
    <col min="8469" max="8469" width="2.5546875" style="109" customWidth="1"/>
    <col min="8470" max="8470" width="0.5546875" style="109" customWidth="1"/>
    <col min="8471" max="8471" width="2.5546875" style="109" customWidth="1"/>
    <col min="8472" max="8472" width="0.5546875" style="109" customWidth="1"/>
    <col min="8473" max="8473" width="2.5546875" style="109" customWidth="1"/>
    <col min="8474" max="8474" width="0.5546875" style="109" customWidth="1"/>
    <col min="8475" max="8475" width="2.5546875" style="109" customWidth="1"/>
    <col min="8476" max="8476" width="0.5546875" style="109" customWidth="1"/>
    <col min="8477" max="8477" width="2.5546875" style="109" customWidth="1"/>
    <col min="8478" max="8478" width="0.5546875" style="109" customWidth="1"/>
    <col min="8479" max="8479" width="2.5546875" style="109" customWidth="1"/>
    <col min="8480" max="8480" width="0.5546875" style="109" customWidth="1"/>
    <col min="8481" max="8481" width="2.5546875" style="109" customWidth="1"/>
    <col min="8482" max="8482" width="0.5546875" style="109" customWidth="1"/>
    <col min="8483" max="8483" width="2.5546875" style="109" customWidth="1"/>
    <col min="8484" max="8484" width="0.5546875" style="109" customWidth="1"/>
    <col min="8485" max="8485" width="2.5546875" style="109" customWidth="1"/>
    <col min="8486" max="8486" width="0.5546875" style="109" customWidth="1"/>
    <col min="8487" max="8487" width="2.5546875" style="109" customWidth="1"/>
    <col min="8488" max="8488" width="0.5546875" style="109" customWidth="1"/>
    <col min="8489" max="8489" width="2.5546875" style="109" customWidth="1"/>
    <col min="8490" max="8490" width="0.5546875" style="109" customWidth="1"/>
    <col min="8491" max="8491" width="2.5546875" style="109" customWidth="1"/>
    <col min="8492" max="8492" width="0.5546875" style="109" customWidth="1"/>
    <col min="8493" max="8493" width="2.5546875" style="109" customWidth="1"/>
    <col min="8494" max="8494" width="0.5546875" style="109" customWidth="1"/>
    <col min="8495" max="8495" width="2.5546875" style="109" customWidth="1"/>
    <col min="8496" max="8496" width="0.5546875" style="109" customWidth="1"/>
    <col min="8497" max="8497" width="2.5546875" style="109" customWidth="1"/>
    <col min="8498" max="8498" width="0.5546875" style="109" customWidth="1"/>
    <col min="8499" max="8499" width="2.5546875" style="109" customWidth="1"/>
    <col min="8500" max="8500" width="0.5546875" style="109" customWidth="1"/>
    <col min="8501" max="8501" width="2.5546875" style="109" customWidth="1"/>
    <col min="8502" max="8502" width="0.5546875" style="109" customWidth="1"/>
    <col min="8503" max="8503" width="2.5546875" style="109" customWidth="1"/>
    <col min="8504" max="8504" width="0.5546875" style="109" customWidth="1"/>
    <col min="8505" max="8505" width="2.5546875" style="109" customWidth="1"/>
    <col min="8506" max="8506" width="0.5546875" style="109" customWidth="1"/>
    <col min="8507" max="8507" width="2.5546875" style="109" customWidth="1"/>
    <col min="8508" max="8508" width="0.5546875" style="109" customWidth="1"/>
    <col min="8509" max="8509" width="2.5546875" style="109" customWidth="1"/>
    <col min="8510" max="8510" width="0.5546875" style="109" customWidth="1"/>
    <col min="8511" max="8511" width="2.5546875" style="109" customWidth="1"/>
    <col min="8512" max="8512" width="0.5546875" style="109" customWidth="1"/>
    <col min="8513" max="8513" width="2.5546875" style="109" customWidth="1"/>
    <col min="8514" max="8514" width="0.5546875" style="109" customWidth="1"/>
    <col min="8515" max="8515" width="2.5546875" style="109" customWidth="1"/>
    <col min="8516" max="8516" width="0.5546875" style="109" customWidth="1"/>
    <col min="8517" max="8517" width="2.5546875" style="109" customWidth="1"/>
    <col min="8518" max="8518" width="0.5546875" style="109" customWidth="1"/>
    <col min="8519" max="8519" width="2.5546875" style="109" customWidth="1"/>
    <col min="8520" max="8520" width="0.5546875" style="109" customWidth="1"/>
    <col min="8521" max="8521" width="2.5546875" style="109" customWidth="1"/>
    <col min="8522" max="8522" width="0.5546875" style="109" customWidth="1"/>
    <col min="8523" max="8523" width="2.5546875" style="109" customWidth="1"/>
    <col min="8524" max="8524" width="0.5546875" style="109" customWidth="1"/>
    <col min="8525" max="8525" width="2.5546875" style="109" customWidth="1"/>
    <col min="8526" max="8526" width="0.5546875" style="109" customWidth="1"/>
    <col min="8527" max="8527" width="2.5546875" style="109" customWidth="1"/>
    <col min="8528" max="8528" width="0.5546875" style="109" customWidth="1"/>
    <col min="8529" max="8529" width="2.5546875" style="109" customWidth="1"/>
    <col min="8530" max="8530" width="0.5546875" style="109" customWidth="1"/>
    <col min="8531" max="8531" width="2.5546875" style="109" customWidth="1"/>
    <col min="8532" max="8532" width="0.5546875" style="109" customWidth="1"/>
    <col min="8533" max="8533" width="2.5546875" style="109" customWidth="1"/>
    <col min="8534" max="8534" width="0.5546875" style="109" customWidth="1"/>
    <col min="8535" max="8535" width="2.5546875" style="109" customWidth="1"/>
    <col min="8536" max="8536" width="0.5546875" style="109" customWidth="1"/>
    <col min="8537" max="8537" width="2.5546875" style="109" customWidth="1"/>
    <col min="8538" max="8538" width="0.5546875" style="109" customWidth="1"/>
    <col min="8539" max="8539" width="2.5546875" style="109" customWidth="1"/>
    <col min="8540" max="8540" width="0.5546875" style="109" customWidth="1"/>
    <col min="8541" max="8541" width="2.5546875" style="109" customWidth="1"/>
    <col min="8542" max="8542" width="0.5546875" style="109" customWidth="1"/>
    <col min="8543" max="8546" width="9.109375" style="109"/>
    <col min="8547" max="8575" width="2.6640625" style="109" customWidth="1"/>
    <col min="8576" max="8707" width="9.109375" style="109"/>
    <col min="8708" max="8708" width="0.88671875" style="109" customWidth="1"/>
    <col min="8709" max="8709" width="2.5546875" style="109" customWidth="1"/>
    <col min="8710" max="8710" width="0.5546875" style="109" customWidth="1"/>
    <col min="8711" max="8711" width="2.5546875" style="109" customWidth="1"/>
    <col min="8712" max="8712" width="0.5546875" style="109" customWidth="1"/>
    <col min="8713" max="8713" width="2.5546875" style="109" customWidth="1"/>
    <col min="8714" max="8714" width="0.5546875" style="109" customWidth="1"/>
    <col min="8715" max="8715" width="2.5546875" style="109" customWidth="1"/>
    <col min="8716" max="8716" width="0.5546875" style="109" customWidth="1"/>
    <col min="8717" max="8717" width="2.5546875" style="109" customWidth="1"/>
    <col min="8718" max="8718" width="0.5546875" style="109" customWidth="1"/>
    <col min="8719" max="8719" width="2.5546875" style="109" customWidth="1"/>
    <col min="8720" max="8720" width="0.5546875" style="109" customWidth="1"/>
    <col min="8721" max="8721" width="2.5546875" style="109" customWidth="1"/>
    <col min="8722" max="8722" width="0.5546875" style="109" customWidth="1"/>
    <col min="8723" max="8723" width="2.5546875" style="109" customWidth="1"/>
    <col min="8724" max="8724" width="0.5546875" style="109" customWidth="1"/>
    <col min="8725" max="8725" width="2.5546875" style="109" customWidth="1"/>
    <col min="8726" max="8726" width="0.5546875" style="109" customWidth="1"/>
    <col min="8727" max="8727" width="2.5546875" style="109" customWidth="1"/>
    <col min="8728" max="8728" width="0.5546875" style="109" customWidth="1"/>
    <col min="8729" max="8729" width="2.5546875" style="109" customWidth="1"/>
    <col min="8730" max="8730" width="0.5546875" style="109" customWidth="1"/>
    <col min="8731" max="8731" width="2.5546875" style="109" customWidth="1"/>
    <col min="8732" max="8732" width="0.5546875" style="109" customWidth="1"/>
    <col min="8733" max="8733" width="2.5546875" style="109" customWidth="1"/>
    <col min="8734" max="8734" width="0.5546875" style="109" customWidth="1"/>
    <col min="8735" max="8735" width="2.5546875" style="109" customWidth="1"/>
    <col min="8736" max="8736" width="0.5546875" style="109" customWidth="1"/>
    <col min="8737" max="8737" width="2.5546875" style="109" customWidth="1"/>
    <col min="8738" max="8738" width="0.5546875" style="109" customWidth="1"/>
    <col min="8739" max="8739" width="2.5546875" style="109" customWidth="1"/>
    <col min="8740" max="8740" width="0.5546875" style="109" customWidth="1"/>
    <col min="8741" max="8741" width="2.5546875" style="109" customWidth="1"/>
    <col min="8742" max="8742" width="0.5546875" style="109" customWidth="1"/>
    <col min="8743" max="8743" width="2.5546875" style="109" customWidth="1"/>
    <col min="8744" max="8744" width="0.5546875" style="109" customWidth="1"/>
    <col min="8745" max="8745" width="2.5546875" style="109" customWidth="1"/>
    <col min="8746" max="8746" width="0.5546875" style="109" customWidth="1"/>
    <col min="8747" max="8747" width="2.5546875" style="109" customWidth="1"/>
    <col min="8748" max="8748" width="0.5546875" style="109" customWidth="1"/>
    <col min="8749" max="8749" width="2.5546875" style="109" customWidth="1"/>
    <col min="8750" max="8750" width="0.5546875" style="109" customWidth="1"/>
    <col min="8751" max="8751" width="2.5546875" style="109" customWidth="1"/>
    <col min="8752" max="8752" width="0.5546875" style="109" customWidth="1"/>
    <col min="8753" max="8753" width="2.5546875" style="109" customWidth="1"/>
    <col min="8754" max="8754" width="0.5546875" style="109" customWidth="1"/>
    <col min="8755" max="8755" width="2.5546875" style="109" customWidth="1"/>
    <col min="8756" max="8756" width="0.5546875" style="109" customWidth="1"/>
    <col min="8757" max="8757" width="2.5546875" style="109" customWidth="1"/>
    <col min="8758" max="8758" width="0.5546875" style="109" customWidth="1"/>
    <col min="8759" max="8759" width="2.5546875" style="109" customWidth="1"/>
    <col min="8760" max="8760" width="0.5546875" style="109" customWidth="1"/>
    <col min="8761" max="8761" width="2.5546875" style="109" customWidth="1"/>
    <col min="8762" max="8762" width="0.5546875" style="109" customWidth="1"/>
    <col min="8763" max="8763" width="2.5546875" style="109" customWidth="1"/>
    <col min="8764" max="8764" width="0.5546875" style="109" customWidth="1"/>
    <col min="8765" max="8765" width="2.5546875" style="109" customWidth="1"/>
    <col min="8766" max="8766" width="0.5546875" style="109" customWidth="1"/>
    <col min="8767" max="8767" width="2.5546875" style="109" customWidth="1"/>
    <col min="8768" max="8768" width="0.5546875" style="109" customWidth="1"/>
    <col min="8769" max="8769" width="2.5546875" style="109" customWidth="1"/>
    <col min="8770" max="8770" width="0.5546875" style="109" customWidth="1"/>
    <col min="8771" max="8771" width="2.5546875" style="109" customWidth="1"/>
    <col min="8772" max="8772" width="0.5546875" style="109" customWidth="1"/>
    <col min="8773" max="8773" width="2.5546875" style="109" customWidth="1"/>
    <col min="8774" max="8774" width="0.5546875" style="109" customWidth="1"/>
    <col min="8775" max="8775" width="2.5546875" style="109" customWidth="1"/>
    <col min="8776" max="8776" width="0.5546875" style="109" customWidth="1"/>
    <col min="8777" max="8777" width="2.5546875" style="109" customWidth="1"/>
    <col min="8778" max="8778" width="0.5546875" style="109" customWidth="1"/>
    <col min="8779" max="8779" width="2.5546875" style="109" customWidth="1"/>
    <col min="8780" max="8780" width="0.5546875" style="109" customWidth="1"/>
    <col min="8781" max="8781" width="2.5546875" style="109" customWidth="1"/>
    <col min="8782" max="8782" width="0.5546875" style="109" customWidth="1"/>
    <col min="8783" max="8783" width="2.5546875" style="109" customWidth="1"/>
    <col min="8784" max="8784" width="0.5546875" style="109" customWidth="1"/>
    <col min="8785" max="8785" width="2.5546875" style="109" customWidth="1"/>
    <col min="8786" max="8786" width="0.5546875" style="109" customWidth="1"/>
    <col min="8787" max="8787" width="2.5546875" style="109" customWidth="1"/>
    <col min="8788" max="8788" width="0.5546875" style="109" customWidth="1"/>
    <col min="8789" max="8789" width="2.5546875" style="109" customWidth="1"/>
    <col min="8790" max="8790" width="0.5546875" style="109" customWidth="1"/>
    <col min="8791" max="8791" width="2.5546875" style="109" customWidth="1"/>
    <col min="8792" max="8792" width="0.5546875" style="109" customWidth="1"/>
    <col min="8793" max="8793" width="2.5546875" style="109" customWidth="1"/>
    <col min="8794" max="8794" width="0.5546875" style="109" customWidth="1"/>
    <col min="8795" max="8795" width="2.5546875" style="109" customWidth="1"/>
    <col min="8796" max="8796" width="0.5546875" style="109" customWidth="1"/>
    <col min="8797" max="8797" width="2.5546875" style="109" customWidth="1"/>
    <col min="8798" max="8798" width="0.5546875" style="109" customWidth="1"/>
    <col min="8799" max="8802" width="9.109375" style="109"/>
    <col min="8803" max="8831" width="2.6640625" style="109" customWidth="1"/>
    <col min="8832" max="8963" width="9.109375" style="109"/>
    <col min="8964" max="8964" width="0.88671875" style="109" customWidth="1"/>
    <col min="8965" max="8965" width="2.5546875" style="109" customWidth="1"/>
    <col min="8966" max="8966" width="0.5546875" style="109" customWidth="1"/>
    <col min="8967" max="8967" width="2.5546875" style="109" customWidth="1"/>
    <col min="8968" max="8968" width="0.5546875" style="109" customWidth="1"/>
    <col min="8969" max="8969" width="2.5546875" style="109" customWidth="1"/>
    <col min="8970" max="8970" width="0.5546875" style="109" customWidth="1"/>
    <col min="8971" max="8971" width="2.5546875" style="109" customWidth="1"/>
    <col min="8972" max="8972" width="0.5546875" style="109" customWidth="1"/>
    <col min="8973" max="8973" width="2.5546875" style="109" customWidth="1"/>
    <col min="8974" max="8974" width="0.5546875" style="109" customWidth="1"/>
    <col min="8975" max="8975" width="2.5546875" style="109" customWidth="1"/>
    <col min="8976" max="8976" width="0.5546875" style="109" customWidth="1"/>
    <col min="8977" max="8977" width="2.5546875" style="109" customWidth="1"/>
    <col min="8978" max="8978" width="0.5546875" style="109" customWidth="1"/>
    <col min="8979" max="8979" width="2.5546875" style="109" customWidth="1"/>
    <col min="8980" max="8980" width="0.5546875" style="109" customWidth="1"/>
    <col min="8981" max="8981" width="2.5546875" style="109" customWidth="1"/>
    <col min="8982" max="8982" width="0.5546875" style="109" customWidth="1"/>
    <col min="8983" max="8983" width="2.5546875" style="109" customWidth="1"/>
    <col min="8984" max="8984" width="0.5546875" style="109" customWidth="1"/>
    <col min="8985" max="8985" width="2.5546875" style="109" customWidth="1"/>
    <col min="8986" max="8986" width="0.5546875" style="109" customWidth="1"/>
    <col min="8987" max="8987" width="2.5546875" style="109" customWidth="1"/>
    <col min="8988" max="8988" width="0.5546875" style="109" customWidth="1"/>
    <col min="8989" max="8989" width="2.5546875" style="109" customWidth="1"/>
    <col min="8990" max="8990" width="0.5546875" style="109" customWidth="1"/>
    <col min="8991" max="8991" width="2.5546875" style="109" customWidth="1"/>
    <col min="8992" max="8992" width="0.5546875" style="109" customWidth="1"/>
    <col min="8993" max="8993" width="2.5546875" style="109" customWidth="1"/>
    <col min="8994" max="8994" width="0.5546875" style="109" customWidth="1"/>
    <col min="8995" max="8995" width="2.5546875" style="109" customWidth="1"/>
    <col min="8996" max="8996" width="0.5546875" style="109" customWidth="1"/>
    <col min="8997" max="8997" width="2.5546875" style="109" customWidth="1"/>
    <col min="8998" max="8998" width="0.5546875" style="109" customWidth="1"/>
    <col min="8999" max="8999" width="2.5546875" style="109" customWidth="1"/>
    <col min="9000" max="9000" width="0.5546875" style="109" customWidth="1"/>
    <col min="9001" max="9001" width="2.5546875" style="109" customWidth="1"/>
    <col min="9002" max="9002" width="0.5546875" style="109" customWidth="1"/>
    <col min="9003" max="9003" width="2.5546875" style="109" customWidth="1"/>
    <col min="9004" max="9004" width="0.5546875" style="109" customWidth="1"/>
    <col min="9005" max="9005" width="2.5546875" style="109" customWidth="1"/>
    <col min="9006" max="9006" width="0.5546875" style="109" customWidth="1"/>
    <col min="9007" max="9007" width="2.5546875" style="109" customWidth="1"/>
    <col min="9008" max="9008" width="0.5546875" style="109" customWidth="1"/>
    <col min="9009" max="9009" width="2.5546875" style="109" customWidth="1"/>
    <col min="9010" max="9010" width="0.5546875" style="109" customWidth="1"/>
    <col min="9011" max="9011" width="2.5546875" style="109" customWidth="1"/>
    <col min="9012" max="9012" width="0.5546875" style="109" customWidth="1"/>
    <col min="9013" max="9013" width="2.5546875" style="109" customWidth="1"/>
    <col min="9014" max="9014" width="0.5546875" style="109" customWidth="1"/>
    <col min="9015" max="9015" width="2.5546875" style="109" customWidth="1"/>
    <col min="9016" max="9016" width="0.5546875" style="109" customWidth="1"/>
    <col min="9017" max="9017" width="2.5546875" style="109" customWidth="1"/>
    <col min="9018" max="9018" width="0.5546875" style="109" customWidth="1"/>
    <col min="9019" max="9019" width="2.5546875" style="109" customWidth="1"/>
    <col min="9020" max="9020" width="0.5546875" style="109" customWidth="1"/>
    <col min="9021" max="9021" width="2.5546875" style="109" customWidth="1"/>
    <col min="9022" max="9022" width="0.5546875" style="109" customWidth="1"/>
    <col min="9023" max="9023" width="2.5546875" style="109" customWidth="1"/>
    <col min="9024" max="9024" width="0.5546875" style="109" customWidth="1"/>
    <col min="9025" max="9025" width="2.5546875" style="109" customWidth="1"/>
    <col min="9026" max="9026" width="0.5546875" style="109" customWidth="1"/>
    <col min="9027" max="9027" width="2.5546875" style="109" customWidth="1"/>
    <col min="9028" max="9028" width="0.5546875" style="109" customWidth="1"/>
    <col min="9029" max="9029" width="2.5546875" style="109" customWidth="1"/>
    <col min="9030" max="9030" width="0.5546875" style="109" customWidth="1"/>
    <col min="9031" max="9031" width="2.5546875" style="109" customWidth="1"/>
    <col min="9032" max="9032" width="0.5546875" style="109" customWidth="1"/>
    <col min="9033" max="9033" width="2.5546875" style="109" customWidth="1"/>
    <col min="9034" max="9034" width="0.5546875" style="109" customWidth="1"/>
    <col min="9035" max="9035" width="2.5546875" style="109" customWidth="1"/>
    <col min="9036" max="9036" width="0.5546875" style="109" customWidth="1"/>
    <col min="9037" max="9037" width="2.5546875" style="109" customWidth="1"/>
    <col min="9038" max="9038" width="0.5546875" style="109" customWidth="1"/>
    <col min="9039" max="9039" width="2.5546875" style="109" customWidth="1"/>
    <col min="9040" max="9040" width="0.5546875" style="109" customWidth="1"/>
    <col min="9041" max="9041" width="2.5546875" style="109" customWidth="1"/>
    <col min="9042" max="9042" width="0.5546875" style="109" customWidth="1"/>
    <col min="9043" max="9043" width="2.5546875" style="109" customWidth="1"/>
    <col min="9044" max="9044" width="0.5546875" style="109" customWidth="1"/>
    <col min="9045" max="9045" width="2.5546875" style="109" customWidth="1"/>
    <col min="9046" max="9046" width="0.5546875" style="109" customWidth="1"/>
    <col min="9047" max="9047" width="2.5546875" style="109" customWidth="1"/>
    <col min="9048" max="9048" width="0.5546875" style="109" customWidth="1"/>
    <col min="9049" max="9049" width="2.5546875" style="109" customWidth="1"/>
    <col min="9050" max="9050" width="0.5546875" style="109" customWidth="1"/>
    <col min="9051" max="9051" width="2.5546875" style="109" customWidth="1"/>
    <col min="9052" max="9052" width="0.5546875" style="109" customWidth="1"/>
    <col min="9053" max="9053" width="2.5546875" style="109" customWidth="1"/>
    <col min="9054" max="9054" width="0.5546875" style="109" customWidth="1"/>
    <col min="9055" max="9058" width="9.109375" style="109"/>
    <col min="9059" max="9087" width="2.6640625" style="109" customWidth="1"/>
    <col min="9088" max="9219" width="9.109375" style="109"/>
    <col min="9220" max="9220" width="0.88671875" style="109" customWidth="1"/>
    <col min="9221" max="9221" width="2.5546875" style="109" customWidth="1"/>
    <col min="9222" max="9222" width="0.5546875" style="109" customWidth="1"/>
    <col min="9223" max="9223" width="2.5546875" style="109" customWidth="1"/>
    <col min="9224" max="9224" width="0.5546875" style="109" customWidth="1"/>
    <col min="9225" max="9225" width="2.5546875" style="109" customWidth="1"/>
    <col min="9226" max="9226" width="0.5546875" style="109" customWidth="1"/>
    <col min="9227" max="9227" width="2.5546875" style="109" customWidth="1"/>
    <col min="9228" max="9228" width="0.5546875" style="109" customWidth="1"/>
    <col min="9229" max="9229" width="2.5546875" style="109" customWidth="1"/>
    <col min="9230" max="9230" width="0.5546875" style="109" customWidth="1"/>
    <col min="9231" max="9231" width="2.5546875" style="109" customWidth="1"/>
    <col min="9232" max="9232" width="0.5546875" style="109" customWidth="1"/>
    <col min="9233" max="9233" width="2.5546875" style="109" customWidth="1"/>
    <col min="9234" max="9234" width="0.5546875" style="109" customWidth="1"/>
    <col min="9235" max="9235" width="2.5546875" style="109" customWidth="1"/>
    <col min="9236" max="9236" width="0.5546875" style="109" customWidth="1"/>
    <col min="9237" max="9237" width="2.5546875" style="109" customWidth="1"/>
    <col min="9238" max="9238" width="0.5546875" style="109" customWidth="1"/>
    <col min="9239" max="9239" width="2.5546875" style="109" customWidth="1"/>
    <col min="9240" max="9240" width="0.5546875" style="109" customWidth="1"/>
    <col min="9241" max="9241" width="2.5546875" style="109" customWidth="1"/>
    <col min="9242" max="9242" width="0.5546875" style="109" customWidth="1"/>
    <col min="9243" max="9243" width="2.5546875" style="109" customWidth="1"/>
    <col min="9244" max="9244" width="0.5546875" style="109" customWidth="1"/>
    <col min="9245" max="9245" width="2.5546875" style="109" customWidth="1"/>
    <col min="9246" max="9246" width="0.5546875" style="109" customWidth="1"/>
    <col min="9247" max="9247" width="2.5546875" style="109" customWidth="1"/>
    <col min="9248" max="9248" width="0.5546875" style="109" customWidth="1"/>
    <col min="9249" max="9249" width="2.5546875" style="109" customWidth="1"/>
    <col min="9250" max="9250" width="0.5546875" style="109" customWidth="1"/>
    <col min="9251" max="9251" width="2.5546875" style="109" customWidth="1"/>
    <col min="9252" max="9252" width="0.5546875" style="109" customWidth="1"/>
    <col min="9253" max="9253" width="2.5546875" style="109" customWidth="1"/>
    <col min="9254" max="9254" width="0.5546875" style="109" customWidth="1"/>
    <col min="9255" max="9255" width="2.5546875" style="109" customWidth="1"/>
    <col min="9256" max="9256" width="0.5546875" style="109" customWidth="1"/>
    <col min="9257" max="9257" width="2.5546875" style="109" customWidth="1"/>
    <col min="9258" max="9258" width="0.5546875" style="109" customWidth="1"/>
    <col min="9259" max="9259" width="2.5546875" style="109" customWidth="1"/>
    <col min="9260" max="9260" width="0.5546875" style="109" customWidth="1"/>
    <col min="9261" max="9261" width="2.5546875" style="109" customWidth="1"/>
    <col min="9262" max="9262" width="0.5546875" style="109" customWidth="1"/>
    <col min="9263" max="9263" width="2.5546875" style="109" customWidth="1"/>
    <col min="9264" max="9264" width="0.5546875" style="109" customWidth="1"/>
    <col min="9265" max="9265" width="2.5546875" style="109" customWidth="1"/>
    <col min="9266" max="9266" width="0.5546875" style="109" customWidth="1"/>
    <col min="9267" max="9267" width="2.5546875" style="109" customWidth="1"/>
    <col min="9268" max="9268" width="0.5546875" style="109" customWidth="1"/>
    <col min="9269" max="9269" width="2.5546875" style="109" customWidth="1"/>
    <col min="9270" max="9270" width="0.5546875" style="109" customWidth="1"/>
    <col min="9271" max="9271" width="2.5546875" style="109" customWidth="1"/>
    <col min="9272" max="9272" width="0.5546875" style="109" customWidth="1"/>
    <col min="9273" max="9273" width="2.5546875" style="109" customWidth="1"/>
    <col min="9274" max="9274" width="0.5546875" style="109" customWidth="1"/>
    <col min="9275" max="9275" width="2.5546875" style="109" customWidth="1"/>
    <col min="9276" max="9276" width="0.5546875" style="109" customWidth="1"/>
    <col min="9277" max="9277" width="2.5546875" style="109" customWidth="1"/>
    <col min="9278" max="9278" width="0.5546875" style="109" customWidth="1"/>
    <col min="9279" max="9279" width="2.5546875" style="109" customWidth="1"/>
    <col min="9280" max="9280" width="0.5546875" style="109" customWidth="1"/>
    <col min="9281" max="9281" width="2.5546875" style="109" customWidth="1"/>
    <col min="9282" max="9282" width="0.5546875" style="109" customWidth="1"/>
    <col min="9283" max="9283" width="2.5546875" style="109" customWidth="1"/>
    <col min="9284" max="9284" width="0.5546875" style="109" customWidth="1"/>
    <col min="9285" max="9285" width="2.5546875" style="109" customWidth="1"/>
    <col min="9286" max="9286" width="0.5546875" style="109" customWidth="1"/>
    <col min="9287" max="9287" width="2.5546875" style="109" customWidth="1"/>
    <col min="9288" max="9288" width="0.5546875" style="109" customWidth="1"/>
    <col min="9289" max="9289" width="2.5546875" style="109" customWidth="1"/>
    <col min="9290" max="9290" width="0.5546875" style="109" customWidth="1"/>
    <col min="9291" max="9291" width="2.5546875" style="109" customWidth="1"/>
    <col min="9292" max="9292" width="0.5546875" style="109" customWidth="1"/>
    <col min="9293" max="9293" width="2.5546875" style="109" customWidth="1"/>
    <col min="9294" max="9294" width="0.5546875" style="109" customWidth="1"/>
    <col min="9295" max="9295" width="2.5546875" style="109" customWidth="1"/>
    <col min="9296" max="9296" width="0.5546875" style="109" customWidth="1"/>
    <col min="9297" max="9297" width="2.5546875" style="109" customWidth="1"/>
    <col min="9298" max="9298" width="0.5546875" style="109" customWidth="1"/>
    <col min="9299" max="9299" width="2.5546875" style="109" customWidth="1"/>
    <col min="9300" max="9300" width="0.5546875" style="109" customWidth="1"/>
    <col min="9301" max="9301" width="2.5546875" style="109" customWidth="1"/>
    <col min="9302" max="9302" width="0.5546875" style="109" customWidth="1"/>
    <col min="9303" max="9303" width="2.5546875" style="109" customWidth="1"/>
    <col min="9304" max="9304" width="0.5546875" style="109" customWidth="1"/>
    <col min="9305" max="9305" width="2.5546875" style="109" customWidth="1"/>
    <col min="9306" max="9306" width="0.5546875" style="109" customWidth="1"/>
    <col min="9307" max="9307" width="2.5546875" style="109" customWidth="1"/>
    <col min="9308" max="9308" width="0.5546875" style="109" customWidth="1"/>
    <col min="9309" max="9309" width="2.5546875" style="109" customWidth="1"/>
    <col min="9310" max="9310" width="0.5546875" style="109" customWidth="1"/>
    <col min="9311" max="9314" width="9.109375" style="109"/>
    <col min="9315" max="9343" width="2.6640625" style="109" customWidth="1"/>
    <col min="9344" max="9475" width="9.109375" style="109"/>
    <col min="9476" max="9476" width="0.88671875" style="109" customWidth="1"/>
    <col min="9477" max="9477" width="2.5546875" style="109" customWidth="1"/>
    <col min="9478" max="9478" width="0.5546875" style="109" customWidth="1"/>
    <col min="9479" max="9479" width="2.5546875" style="109" customWidth="1"/>
    <col min="9480" max="9480" width="0.5546875" style="109" customWidth="1"/>
    <col min="9481" max="9481" width="2.5546875" style="109" customWidth="1"/>
    <col min="9482" max="9482" width="0.5546875" style="109" customWidth="1"/>
    <col min="9483" max="9483" width="2.5546875" style="109" customWidth="1"/>
    <col min="9484" max="9484" width="0.5546875" style="109" customWidth="1"/>
    <col min="9485" max="9485" width="2.5546875" style="109" customWidth="1"/>
    <col min="9486" max="9486" width="0.5546875" style="109" customWidth="1"/>
    <col min="9487" max="9487" width="2.5546875" style="109" customWidth="1"/>
    <col min="9488" max="9488" width="0.5546875" style="109" customWidth="1"/>
    <col min="9489" max="9489" width="2.5546875" style="109" customWidth="1"/>
    <col min="9490" max="9490" width="0.5546875" style="109" customWidth="1"/>
    <col min="9491" max="9491" width="2.5546875" style="109" customWidth="1"/>
    <col min="9492" max="9492" width="0.5546875" style="109" customWidth="1"/>
    <col min="9493" max="9493" width="2.5546875" style="109" customWidth="1"/>
    <col min="9494" max="9494" width="0.5546875" style="109" customWidth="1"/>
    <col min="9495" max="9495" width="2.5546875" style="109" customWidth="1"/>
    <col min="9496" max="9496" width="0.5546875" style="109" customWidth="1"/>
    <col min="9497" max="9497" width="2.5546875" style="109" customWidth="1"/>
    <col min="9498" max="9498" width="0.5546875" style="109" customWidth="1"/>
    <col min="9499" max="9499" width="2.5546875" style="109" customWidth="1"/>
    <col min="9500" max="9500" width="0.5546875" style="109" customWidth="1"/>
    <col min="9501" max="9501" width="2.5546875" style="109" customWidth="1"/>
    <col min="9502" max="9502" width="0.5546875" style="109" customWidth="1"/>
    <col min="9503" max="9503" width="2.5546875" style="109" customWidth="1"/>
    <col min="9504" max="9504" width="0.5546875" style="109" customWidth="1"/>
    <col min="9505" max="9505" width="2.5546875" style="109" customWidth="1"/>
    <col min="9506" max="9506" width="0.5546875" style="109" customWidth="1"/>
    <col min="9507" max="9507" width="2.5546875" style="109" customWidth="1"/>
    <col min="9508" max="9508" width="0.5546875" style="109" customWidth="1"/>
    <col min="9509" max="9509" width="2.5546875" style="109" customWidth="1"/>
    <col min="9510" max="9510" width="0.5546875" style="109" customWidth="1"/>
    <col min="9511" max="9511" width="2.5546875" style="109" customWidth="1"/>
    <col min="9512" max="9512" width="0.5546875" style="109" customWidth="1"/>
    <col min="9513" max="9513" width="2.5546875" style="109" customWidth="1"/>
    <col min="9514" max="9514" width="0.5546875" style="109" customWidth="1"/>
    <col min="9515" max="9515" width="2.5546875" style="109" customWidth="1"/>
    <col min="9516" max="9516" width="0.5546875" style="109" customWidth="1"/>
    <col min="9517" max="9517" width="2.5546875" style="109" customWidth="1"/>
    <col min="9518" max="9518" width="0.5546875" style="109" customWidth="1"/>
    <col min="9519" max="9519" width="2.5546875" style="109" customWidth="1"/>
    <col min="9520" max="9520" width="0.5546875" style="109" customWidth="1"/>
    <col min="9521" max="9521" width="2.5546875" style="109" customWidth="1"/>
    <col min="9522" max="9522" width="0.5546875" style="109" customWidth="1"/>
    <col min="9523" max="9523" width="2.5546875" style="109" customWidth="1"/>
    <col min="9524" max="9524" width="0.5546875" style="109" customWidth="1"/>
    <col min="9525" max="9525" width="2.5546875" style="109" customWidth="1"/>
    <col min="9526" max="9526" width="0.5546875" style="109" customWidth="1"/>
    <col min="9527" max="9527" width="2.5546875" style="109" customWidth="1"/>
    <col min="9528" max="9528" width="0.5546875" style="109" customWidth="1"/>
    <col min="9529" max="9529" width="2.5546875" style="109" customWidth="1"/>
    <col min="9530" max="9530" width="0.5546875" style="109" customWidth="1"/>
    <col min="9531" max="9531" width="2.5546875" style="109" customWidth="1"/>
    <col min="9532" max="9532" width="0.5546875" style="109" customWidth="1"/>
    <col min="9533" max="9533" width="2.5546875" style="109" customWidth="1"/>
    <col min="9534" max="9534" width="0.5546875" style="109" customWidth="1"/>
    <col min="9535" max="9535" width="2.5546875" style="109" customWidth="1"/>
    <col min="9536" max="9536" width="0.5546875" style="109" customWidth="1"/>
    <col min="9537" max="9537" width="2.5546875" style="109" customWidth="1"/>
    <col min="9538" max="9538" width="0.5546875" style="109" customWidth="1"/>
    <col min="9539" max="9539" width="2.5546875" style="109" customWidth="1"/>
    <col min="9540" max="9540" width="0.5546875" style="109" customWidth="1"/>
    <col min="9541" max="9541" width="2.5546875" style="109" customWidth="1"/>
    <col min="9542" max="9542" width="0.5546875" style="109" customWidth="1"/>
    <col min="9543" max="9543" width="2.5546875" style="109" customWidth="1"/>
    <col min="9544" max="9544" width="0.5546875" style="109" customWidth="1"/>
    <col min="9545" max="9545" width="2.5546875" style="109" customWidth="1"/>
    <col min="9546" max="9546" width="0.5546875" style="109" customWidth="1"/>
    <col min="9547" max="9547" width="2.5546875" style="109" customWidth="1"/>
    <col min="9548" max="9548" width="0.5546875" style="109" customWidth="1"/>
    <col min="9549" max="9549" width="2.5546875" style="109" customWidth="1"/>
    <col min="9550" max="9550" width="0.5546875" style="109" customWidth="1"/>
    <col min="9551" max="9551" width="2.5546875" style="109" customWidth="1"/>
    <col min="9552" max="9552" width="0.5546875" style="109" customWidth="1"/>
    <col min="9553" max="9553" width="2.5546875" style="109" customWidth="1"/>
    <col min="9554" max="9554" width="0.5546875" style="109" customWidth="1"/>
    <col min="9555" max="9555" width="2.5546875" style="109" customWidth="1"/>
    <col min="9556" max="9556" width="0.5546875" style="109" customWidth="1"/>
    <col min="9557" max="9557" width="2.5546875" style="109" customWidth="1"/>
    <col min="9558" max="9558" width="0.5546875" style="109" customWidth="1"/>
    <col min="9559" max="9559" width="2.5546875" style="109" customWidth="1"/>
    <col min="9560" max="9560" width="0.5546875" style="109" customWidth="1"/>
    <col min="9561" max="9561" width="2.5546875" style="109" customWidth="1"/>
    <col min="9562" max="9562" width="0.5546875" style="109" customWidth="1"/>
    <col min="9563" max="9563" width="2.5546875" style="109" customWidth="1"/>
    <col min="9564" max="9564" width="0.5546875" style="109" customWidth="1"/>
    <col min="9565" max="9565" width="2.5546875" style="109" customWidth="1"/>
    <col min="9566" max="9566" width="0.5546875" style="109" customWidth="1"/>
    <col min="9567" max="9570" width="9.109375" style="109"/>
    <col min="9571" max="9599" width="2.6640625" style="109" customWidth="1"/>
    <col min="9600" max="9731" width="9.109375" style="109"/>
    <col min="9732" max="9732" width="0.88671875" style="109" customWidth="1"/>
    <col min="9733" max="9733" width="2.5546875" style="109" customWidth="1"/>
    <col min="9734" max="9734" width="0.5546875" style="109" customWidth="1"/>
    <col min="9735" max="9735" width="2.5546875" style="109" customWidth="1"/>
    <col min="9736" max="9736" width="0.5546875" style="109" customWidth="1"/>
    <col min="9737" max="9737" width="2.5546875" style="109" customWidth="1"/>
    <col min="9738" max="9738" width="0.5546875" style="109" customWidth="1"/>
    <col min="9739" max="9739" width="2.5546875" style="109" customWidth="1"/>
    <col min="9740" max="9740" width="0.5546875" style="109" customWidth="1"/>
    <col min="9741" max="9741" width="2.5546875" style="109" customWidth="1"/>
    <col min="9742" max="9742" width="0.5546875" style="109" customWidth="1"/>
    <col min="9743" max="9743" width="2.5546875" style="109" customWidth="1"/>
    <col min="9744" max="9744" width="0.5546875" style="109" customWidth="1"/>
    <col min="9745" max="9745" width="2.5546875" style="109" customWidth="1"/>
    <col min="9746" max="9746" width="0.5546875" style="109" customWidth="1"/>
    <col min="9747" max="9747" width="2.5546875" style="109" customWidth="1"/>
    <col min="9748" max="9748" width="0.5546875" style="109" customWidth="1"/>
    <col min="9749" max="9749" width="2.5546875" style="109" customWidth="1"/>
    <col min="9750" max="9750" width="0.5546875" style="109" customWidth="1"/>
    <col min="9751" max="9751" width="2.5546875" style="109" customWidth="1"/>
    <col min="9752" max="9752" width="0.5546875" style="109" customWidth="1"/>
    <col min="9753" max="9753" width="2.5546875" style="109" customWidth="1"/>
    <col min="9754" max="9754" width="0.5546875" style="109" customWidth="1"/>
    <col min="9755" max="9755" width="2.5546875" style="109" customWidth="1"/>
    <col min="9756" max="9756" width="0.5546875" style="109" customWidth="1"/>
    <col min="9757" max="9757" width="2.5546875" style="109" customWidth="1"/>
    <col min="9758" max="9758" width="0.5546875" style="109" customWidth="1"/>
    <col min="9759" max="9759" width="2.5546875" style="109" customWidth="1"/>
    <col min="9760" max="9760" width="0.5546875" style="109" customWidth="1"/>
    <col min="9761" max="9761" width="2.5546875" style="109" customWidth="1"/>
    <col min="9762" max="9762" width="0.5546875" style="109" customWidth="1"/>
    <col min="9763" max="9763" width="2.5546875" style="109" customWidth="1"/>
    <col min="9764" max="9764" width="0.5546875" style="109" customWidth="1"/>
    <col min="9765" max="9765" width="2.5546875" style="109" customWidth="1"/>
    <col min="9766" max="9766" width="0.5546875" style="109" customWidth="1"/>
    <col min="9767" max="9767" width="2.5546875" style="109" customWidth="1"/>
    <col min="9768" max="9768" width="0.5546875" style="109" customWidth="1"/>
    <col min="9769" max="9769" width="2.5546875" style="109" customWidth="1"/>
    <col min="9770" max="9770" width="0.5546875" style="109" customWidth="1"/>
    <col min="9771" max="9771" width="2.5546875" style="109" customWidth="1"/>
    <col min="9772" max="9772" width="0.5546875" style="109" customWidth="1"/>
    <col min="9773" max="9773" width="2.5546875" style="109" customWidth="1"/>
    <col min="9774" max="9774" width="0.5546875" style="109" customWidth="1"/>
    <col min="9775" max="9775" width="2.5546875" style="109" customWidth="1"/>
    <col min="9776" max="9776" width="0.5546875" style="109" customWidth="1"/>
    <col min="9777" max="9777" width="2.5546875" style="109" customWidth="1"/>
    <col min="9778" max="9778" width="0.5546875" style="109" customWidth="1"/>
    <col min="9779" max="9779" width="2.5546875" style="109" customWidth="1"/>
    <col min="9780" max="9780" width="0.5546875" style="109" customWidth="1"/>
    <col min="9781" max="9781" width="2.5546875" style="109" customWidth="1"/>
    <col min="9782" max="9782" width="0.5546875" style="109" customWidth="1"/>
    <col min="9783" max="9783" width="2.5546875" style="109" customWidth="1"/>
    <col min="9784" max="9784" width="0.5546875" style="109" customWidth="1"/>
    <col min="9785" max="9785" width="2.5546875" style="109" customWidth="1"/>
    <col min="9786" max="9786" width="0.5546875" style="109" customWidth="1"/>
    <col min="9787" max="9787" width="2.5546875" style="109" customWidth="1"/>
    <col min="9788" max="9788" width="0.5546875" style="109" customWidth="1"/>
    <col min="9789" max="9789" width="2.5546875" style="109" customWidth="1"/>
    <col min="9790" max="9790" width="0.5546875" style="109" customWidth="1"/>
    <col min="9791" max="9791" width="2.5546875" style="109" customWidth="1"/>
    <col min="9792" max="9792" width="0.5546875" style="109" customWidth="1"/>
    <col min="9793" max="9793" width="2.5546875" style="109" customWidth="1"/>
    <col min="9794" max="9794" width="0.5546875" style="109" customWidth="1"/>
    <col min="9795" max="9795" width="2.5546875" style="109" customWidth="1"/>
    <col min="9796" max="9796" width="0.5546875" style="109" customWidth="1"/>
    <col min="9797" max="9797" width="2.5546875" style="109" customWidth="1"/>
    <col min="9798" max="9798" width="0.5546875" style="109" customWidth="1"/>
    <col min="9799" max="9799" width="2.5546875" style="109" customWidth="1"/>
    <col min="9800" max="9800" width="0.5546875" style="109" customWidth="1"/>
    <col min="9801" max="9801" width="2.5546875" style="109" customWidth="1"/>
    <col min="9802" max="9802" width="0.5546875" style="109" customWidth="1"/>
    <col min="9803" max="9803" width="2.5546875" style="109" customWidth="1"/>
    <col min="9804" max="9804" width="0.5546875" style="109" customWidth="1"/>
    <col min="9805" max="9805" width="2.5546875" style="109" customWidth="1"/>
    <col min="9806" max="9806" width="0.5546875" style="109" customWidth="1"/>
    <col min="9807" max="9807" width="2.5546875" style="109" customWidth="1"/>
    <col min="9808" max="9808" width="0.5546875" style="109" customWidth="1"/>
    <col min="9809" max="9809" width="2.5546875" style="109" customWidth="1"/>
    <col min="9810" max="9810" width="0.5546875" style="109" customWidth="1"/>
    <col min="9811" max="9811" width="2.5546875" style="109" customWidth="1"/>
    <col min="9812" max="9812" width="0.5546875" style="109" customWidth="1"/>
    <col min="9813" max="9813" width="2.5546875" style="109" customWidth="1"/>
    <col min="9814" max="9814" width="0.5546875" style="109" customWidth="1"/>
    <col min="9815" max="9815" width="2.5546875" style="109" customWidth="1"/>
    <col min="9816" max="9816" width="0.5546875" style="109" customWidth="1"/>
    <col min="9817" max="9817" width="2.5546875" style="109" customWidth="1"/>
    <col min="9818" max="9818" width="0.5546875" style="109" customWidth="1"/>
    <col min="9819" max="9819" width="2.5546875" style="109" customWidth="1"/>
    <col min="9820" max="9820" width="0.5546875" style="109" customWidth="1"/>
    <col min="9821" max="9821" width="2.5546875" style="109" customWidth="1"/>
    <col min="9822" max="9822" width="0.5546875" style="109" customWidth="1"/>
    <col min="9823" max="9826" width="9.109375" style="109"/>
    <col min="9827" max="9855" width="2.6640625" style="109" customWidth="1"/>
    <col min="9856" max="9987" width="9.109375" style="109"/>
    <col min="9988" max="9988" width="0.88671875" style="109" customWidth="1"/>
    <col min="9989" max="9989" width="2.5546875" style="109" customWidth="1"/>
    <col min="9990" max="9990" width="0.5546875" style="109" customWidth="1"/>
    <col min="9991" max="9991" width="2.5546875" style="109" customWidth="1"/>
    <col min="9992" max="9992" width="0.5546875" style="109" customWidth="1"/>
    <col min="9993" max="9993" width="2.5546875" style="109" customWidth="1"/>
    <col min="9994" max="9994" width="0.5546875" style="109" customWidth="1"/>
    <col min="9995" max="9995" width="2.5546875" style="109" customWidth="1"/>
    <col min="9996" max="9996" width="0.5546875" style="109" customWidth="1"/>
    <col min="9997" max="9997" width="2.5546875" style="109" customWidth="1"/>
    <col min="9998" max="9998" width="0.5546875" style="109" customWidth="1"/>
    <col min="9999" max="9999" width="2.5546875" style="109" customWidth="1"/>
    <col min="10000" max="10000" width="0.5546875" style="109" customWidth="1"/>
    <col min="10001" max="10001" width="2.5546875" style="109" customWidth="1"/>
    <col min="10002" max="10002" width="0.5546875" style="109" customWidth="1"/>
    <col min="10003" max="10003" width="2.5546875" style="109" customWidth="1"/>
    <col min="10004" max="10004" width="0.5546875" style="109" customWidth="1"/>
    <col min="10005" max="10005" width="2.5546875" style="109" customWidth="1"/>
    <col min="10006" max="10006" width="0.5546875" style="109" customWidth="1"/>
    <col min="10007" max="10007" width="2.5546875" style="109" customWidth="1"/>
    <col min="10008" max="10008" width="0.5546875" style="109" customWidth="1"/>
    <col min="10009" max="10009" width="2.5546875" style="109" customWidth="1"/>
    <col min="10010" max="10010" width="0.5546875" style="109" customWidth="1"/>
    <col min="10011" max="10011" width="2.5546875" style="109" customWidth="1"/>
    <col min="10012" max="10012" width="0.5546875" style="109" customWidth="1"/>
    <col min="10013" max="10013" width="2.5546875" style="109" customWidth="1"/>
    <col min="10014" max="10014" width="0.5546875" style="109" customWidth="1"/>
    <col min="10015" max="10015" width="2.5546875" style="109" customWidth="1"/>
    <col min="10016" max="10016" width="0.5546875" style="109" customWidth="1"/>
    <col min="10017" max="10017" width="2.5546875" style="109" customWidth="1"/>
    <col min="10018" max="10018" width="0.5546875" style="109" customWidth="1"/>
    <col min="10019" max="10019" width="2.5546875" style="109" customWidth="1"/>
    <col min="10020" max="10020" width="0.5546875" style="109" customWidth="1"/>
    <col min="10021" max="10021" width="2.5546875" style="109" customWidth="1"/>
    <col min="10022" max="10022" width="0.5546875" style="109" customWidth="1"/>
    <col min="10023" max="10023" width="2.5546875" style="109" customWidth="1"/>
    <col min="10024" max="10024" width="0.5546875" style="109" customWidth="1"/>
    <col min="10025" max="10025" width="2.5546875" style="109" customWidth="1"/>
    <col min="10026" max="10026" width="0.5546875" style="109" customWidth="1"/>
    <col min="10027" max="10027" width="2.5546875" style="109" customWidth="1"/>
    <col min="10028" max="10028" width="0.5546875" style="109" customWidth="1"/>
    <col min="10029" max="10029" width="2.5546875" style="109" customWidth="1"/>
    <col min="10030" max="10030" width="0.5546875" style="109" customWidth="1"/>
    <col min="10031" max="10031" width="2.5546875" style="109" customWidth="1"/>
    <col min="10032" max="10032" width="0.5546875" style="109" customWidth="1"/>
    <col min="10033" max="10033" width="2.5546875" style="109" customWidth="1"/>
    <col min="10034" max="10034" width="0.5546875" style="109" customWidth="1"/>
    <col min="10035" max="10035" width="2.5546875" style="109" customWidth="1"/>
    <col min="10036" max="10036" width="0.5546875" style="109" customWidth="1"/>
    <col min="10037" max="10037" width="2.5546875" style="109" customWidth="1"/>
    <col min="10038" max="10038" width="0.5546875" style="109" customWidth="1"/>
    <col min="10039" max="10039" width="2.5546875" style="109" customWidth="1"/>
    <col min="10040" max="10040" width="0.5546875" style="109" customWidth="1"/>
    <col min="10041" max="10041" width="2.5546875" style="109" customWidth="1"/>
    <col min="10042" max="10042" width="0.5546875" style="109" customWidth="1"/>
    <col min="10043" max="10043" width="2.5546875" style="109" customWidth="1"/>
    <col min="10044" max="10044" width="0.5546875" style="109" customWidth="1"/>
    <col min="10045" max="10045" width="2.5546875" style="109" customWidth="1"/>
    <col min="10046" max="10046" width="0.5546875" style="109" customWidth="1"/>
    <col min="10047" max="10047" width="2.5546875" style="109" customWidth="1"/>
    <col min="10048" max="10048" width="0.5546875" style="109" customWidth="1"/>
    <col min="10049" max="10049" width="2.5546875" style="109" customWidth="1"/>
    <col min="10050" max="10050" width="0.5546875" style="109" customWidth="1"/>
    <col min="10051" max="10051" width="2.5546875" style="109" customWidth="1"/>
    <col min="10052" max="10052" width="0.5546875" style="109" customWidth="1"/>
    <col min="10053" max="10053" width="2.5546875" style="109" customWidth="1"/>
    <col min="10054" max="10054" width="0.5546875" style="109" customWidth="1"/>
    <col min="10055" max="10055" width="2.5546875" style="109" customWidth="1"/>
    <col min="10056" max="10056" width="0.5546875" style="109" customWidth="1"/>
    <col min="10057" max="10057" width="2.5546875" style="109" customWidth="1"/>
    <col min="10058" max="10058" width="0.5546875" style="109" customWidth="1"/>
    <col min="10059" max="10059" width="2.5546875" style="109" customWidth="1"/>
    <col min="10060" max="10060" width="0.5546875" style="109" customWidth="1"/>
    <col min="10061" max="10061" width="2.5546875" style="109" customWidth="1"/>
    <col min="10062" max="10062" width="0.5546875" style="109" customWidth="1"/>
    <col min="10063" max="10063" width="2.5546875" style="109" customWidth="1"/>
    <col min="10064" max="10064" width="0.5546875" style="109" customWidth="1"/>
    <col min="10065" max="10065" width="2.5546875" style="109" customWidth="1"/>
    <col min="10066" max="10066" width="0.5546875" style="109" customWidth="1"/>
    <col min="10067" max="10067" width="2.5546875" style="109" customWidth="1"/>
    <col min="10068" max="10068" width="0.5546875" style="109" customWidth="1"/>
    <col min="10069" max="10069" width="2.5546875" style="109" customWidth="1"/>
    <col min="10070" max="10070" width="0.5546875" style="109" customWidth="1"/>
    <col min="10071" max="10071" width="2.5546875" style="109" customWidth="1"/>
    <col min="10072" max="10072" width="0.5546875" style="109" customWidth="1"/>
    <col min="10073" max="10073" width="2.5546875" style="109" customWidth="1"/>
    <col min="10074" max="10074" width="0.5546875" style="109" customWidth="1"/>
    <col min="10075" max="10075" width="2.5546875" style="109" customWidth="1"/>
    <col min="10076" max="10076" width="0.5546875" style="109" customWidth="1"/>
    <col min="10077" max="10077" width="2.5546875" style="109" customWidth="1"/>
    <col min="10078" max="10078" width="0.5546875" style="109" customWidth="1"/>
    <col min="10079" max="10082" width="9.109375" style="109"/>
    <col min="10083" max="10111" width="2.6640625" style="109" customWidth="1"/>
    <col min="10112" max="10243" width="9.109375" style="109"/>
    <col min="10244" max="10244" width="0.88671875" style="109" customWidth="1"/>
    <col min="10245" max="10245" width="2.5546875" style="109" customWidth="1"/>
    <col min="10246" max="10246" width="0.5546875" style="109" customWidth="1"/>
    <col min="10247" max="10247" width="2.5546875" style="109" customWidth="1"/>
    <col min="10248" max="10248" width="0.5546875" style="109" customWidth="1"/>
    <col min="10249" max="10249" width="2.5546875" style="109" customWidth="1"/>
    <col min="10250" max="10250" width="0.5546875" style="109" customWidth="1"/>
    <col min="10251" max="10251" width="2.5546875" style="109" customWidth="1"/>
    <col min="10252" max="10252" width="0.5546875" style="109" customWidth="1"/>
    <col min="10253" max="10253" width="2.5546875" style="109" customWidth="1"/>
    <col min="10254" max="10254" width="0.5546875" style="109" customWidth="1"/>
    <col min="10255" max="10255" width="2.5546875" style="109" customWidth="1"/>
    <col min="10256" max="10256" width="0.5546875" style="109" customWidth="1"/>
    <col min="10257" max="10257" width="2.5546875" style="109" customWidth="1"/>
    <col min="10258" max="10258" width="0.5546875" style="109" customWidth="1"/>
    <col min="10259" max="10259" width="2.5546875" style="109" customWidth="1"/>
    <col min="10260" max="10260" width="0.5546875" style="109" customWidth="1"/>
    <col min="10261" max="10261" width="2.5546875" style="109" customWidth="1"/>
    <col min="10262" max="10262" width="0.5546875" style="109" customWidth="1"/>
    <col min="10263" max="10263" width="2.5546875" style="109" customWidth="1"/>
    <col min="10264" max="10264" width="0.5546875" style="109" customWidth="1"/>
    <col min="10265" max="10265" width="2.5546875" style="109" customWidth="1"/>
    <col min="10266" max="10266" width="0.5546875" style="109" customWidth="1"/>
    <col min="10267" max="10267" width="2.5546875" style="109" customWidth="1"/>
    <col min="10268" max="10268" width="0.5546875" style="109" customWidth="1"/>
    <col min="10269" max="10269" width="2.5546875" style="109" customWidth="1"/>
    <col min="10270" max="10270" width="0.5546875" style="109" customWidth="1"/>
    <col min="10271" max="10271" width="2.5546875" style="109" customWidth="1"/>
    <col min="10272" max="10272" width="0.5546875" style="109" customWidth="1"/>
    <col min="10273" max="10273" width="2.5546875" style="109" customWidth="1"/>
    <col min="10274" max="10274" width="0.5546875" style="109" customWidth="1"/>
    <col min="10275" max="10275" width="2.5546875" style="109" customWidth="1"/>
    <col min="10276" max="10276" width="0.5546875" style="109" customWidth="1"/>
    <col min="10277" max="10277" width="2.5546875" style="109" customWidth="1"/>
    <col min="10278" max="10278" width="0.5546875" style="109" customWidth="1"/>
    <col min="10279" max="10279" width="2.5546875" style="109" customWidth="1"/>
    <col min="10280" max="10280" width="0.5546875" style="109" customWidth="1"/>
    <col min="10281" max="10281" width="2.5546875" style="109" customWidth="1"/>
    <col min="10282" max="10282" width="0.5546875" style="109" customWidth="1"/>
    <col min="10283" max="10283" width="2.5546875" style="109" customWidth="1"/>
    <col min="10284" max="10284" width="0.5546875" style="109" customWidth="1"/>
    <col min="10285" max="10285" width="2.5546875" style="109" customWidth="1"/>
    <col min="10286" max="10286" width="0.5546875" style="109" customWidth="1"/>
    <col min="10287" max="10287" width="2.5546875" style="109" customWidth="1"/>
    <col min="10288" max="10288" width="0.5546875" style="109" customWidth="1"/>
    <col min="10289" max="10289" width="2.5546875" style="109" customWidth="1"/>
    <col min="10290" max="10290" width="0.5546875" style="109" customWidth="1"/>
    <col min="10291" max="10291" width="2.5546875" style="109" customWidth="1"/>
    <col min="10292" max="10292" width="0.5546875" style="109" customWidth="1"/>
    <col min="10293" max="10293" width="2.5546875" style="109" customWidth="1"/>
    <col min="10294" max="10294" width="0.5546875" style="109" customWidth="1"/>
    <col min="10295" max="10295" width="2.5546875" style="109" customWidth="1"/>
    <col min="10296" max="10296" width="0.5546875" style="109" customWidth="1"/>
    <col min="10297" max="10297" width="2.5546875" style="109" customWidth="1"/>
    <col min="10298" max="10298" width="0.5546875" style="109" customWidth="1"/>
    <col min="10299" max="10299" width="2.5546875" style="109" customWidth="1"/>
    <col min="10300" max="10300" width="0.5546875" style="109" customWidth="1"/>
    <col min="10301" max="10301" width="2.5546875" style="109" customWidth="1"/>
    <col min="10302" max="10302" width="0.5546875" style="109" customWidth="1"/>
    <col min="10303" max="10303" width="2.5546875" style="109" customWidth="1"/>
    <col min="10304" max="10304" width="0.5546875" style="109" customWidth="1"/>
    <col min="10305" max="10305" width="2.5546875" style="109" customWidth="1"/>
    <col min="10306" max="10306" width="0.5546875" style="109" customWidth="1"/>
    <col min="10307" max="10307" width="2.5546875" style="109" customWidth="1"/>
    <col min="10308" max="10308" width="0.5546875" style="109" customWidth="1"/>
    <col min="10309" max="10309" width="2.5546875" style="109" customWidth="1"/>
    <col min="10310" max="10310" width="0.5546875" style="109" customWidth="1"/>
    <col min="10311" max="10311" width="2.5546875" style="109" customWidth="1"/>
    <col min="10312" max="10312" width="0.5546875" style="109" customWidth="1"/>
    <col min="10313" max="10313" width="2.5546875" style="109" customWidth="1"/>
    <col min="10314" max="10314" width="0.5546875" style="109" customWidth="1"/>
    <col min="10315" max="10315" width="2.5546875" style="109" customWidth="1"/>
    <col min="10316" max="10316" width="0.5546875" style="109" customWidth="1"/>
    <col min="10317" max="10317" width="2.5546875" style="109" customWidth="1"/>
    <col min="10318" max="10318" width="0.5546875" style="109" customWidth="1"/>
    <col min="10319" max="10319" width="2.5546875" style="109" customWidth="1"/>
    <col min="10320" max="10320" width="0.5546875" style="109" customWidth="1"/>
    <col min="10321" max="10321" width="2.5546875" style="109" customWidth="1"/>
    <col min="10322" max="10322" width="0.5546875" style="109" customWidth="1"/>
    <col min="10323" max="10323" width="2.5546875" style="109" customWidth="1"/>
    <col min="10324" max="10324" width="0.5546875" style="109" customWidth="1"/>
    <col min="10325" max="10325" width="2.5546875" style="109" customWidth="1"/>
    <col min="10326" max="10326" width="0.5546875" style="109" customWidth="1"/>
    <col min="10327" max="10327" width="2.5546875" style="109" customWidth="1"/>
    <col min="10328" max="10328" width="0.5546875" style="109" customWidth="1"/>
    <col min="10329" max="10329" width="2.5546875" style="109" customWidth="1"/>
    <col min="10330" max="10330" width="0.5546875" style="109" customWidth="1"/>
    <col min="10331" max="10331" width="2.5546875" style="109" customWidth="1"/>
    <col min="10332" max="10332" width="0.5546875" style="109" customWidth="1"/>
    <col min="10333" max="10333" width="2.5546875" style="109" customWidth="1"/>
    <col min="10334" max="10334" width="0.5546875" style="109" customWidth="1"/>
    <col min="10335" max="10338" width="9.109375" style="109"/>
    <col min="10339" max="10367" width="2.6640625" style="109" customWidth="1"/>
    <col min="10368" max="10499" width="9.109375" style="109"/>
    <col min="10500" max="10500" width="0.88671875" style="109" customWidth="1"/>
    <col min="10501" max="10501" width="2.5546875" style="109" customWidth="1"/>
    <col min="10502" max="10502" width="0.5546875" style="109" customWidth="1"/>
    <col min="10503" max="10503" width="2.5546875" style="109" customWidth="1"/>
    <col min="10504" max="10504" width="0.5546875" style="109" customWidth="1"/>
    <col min="10505" max="10505" width="2.5546875" style="109" customWidth="1"/>
    <col min="10506" max="10506" width="0.5546875" style="109" customWidth="1"/>
    <col min="10507" max="10507" width="2.5546875" style="109" customWidth="1"/>
    <col min="10508" max="10508" width="0.5546875" style="109" customWidth="1"/>
    <col min="10509" max="10509" width="2.5546875" style="109" customWidth="1"/>
    <col min="10510" max="10510" width="0.5546875" style="109" customWidth="1"/>
    <col min="10511" max="10511" width="2.5546875" style="109" customWidth="1"/>
    <col min="10512" max="10512" width="0.5546875" style="109" customWidth="1"/>
    <col min="10513" max="10513" width="2.5546875" style="109" customWidth="1"/>
    <col min="10514" max="10514" width="0.5546875" style="109" customWidth="1"/>
    <col min="10515" max="10515" width="2.5546875" style="109" customWidth="1"/>
    <col min="10516" max="10516" width="0.5546875" style="109" customWidth="1"/>
    <col min="10517" max="10517" width="2.5546875" style="109" customWidth="1"/>
    <col min="10518" max="10518" width="0.5546875" style="109" customWidth="1"/>
    <col min="10519" max="10519" width="2.5546875" style="109" customWidth="1"/>
    <col min="10520" max="10520" width="0.5546875" style="109" customWidth="1"/>
    <col min="10521" max="10521" width="2.5546875" style="109" customWidth="1"/>
    <col min="10522" max="10522" width="0.5546875" style="109" customWidth="1"/>
    <col min="10523" max="10523" width="2.5546875" style="109" customWidth="1"/>
    <col min="10524" max="10524" width="0.5546875" style="109" customWidth="1"/>
    <col min="10525" max="10525" width="2.5546875" style="109" customWidth="1"/>
    <col min="10526" max="10526" width="0.5546875" style="109" customWidth="1"/>
    <col min="10527" max="10527" width="2.5546875" style="109" customWidth="1"/>
    <col min="10528" max="10528" width="0.5546875" style="109" customWidth="1"/>
    <col min="10529" max="10529" width="2.5546875" style="109" customWidth="1"/>
    <col min="10530" max="10530" width="0.5546875" style="109" customWidth="1"/>
    <col min="10531" max="10531" width="2.5546875" style="109" customWidth="1"/>
    <col min="10532" max="10532" width="0.5546875" style="109" customWidth="1"/>
    <col min="10533" max="10533" width="2.5546875" style="109" customWidth="1"/>
    <col min="10534" max="10534" width="0.5546875" style="109" customWidth="1"/>
    <col min="10535" max="10535" width="2.5546875" style="109" customWidth="1"/>
    <col min="10536" max="10536" width="0.5546875" style="109" customWidth="1"/>
    <col min="10537" max="10537" width="2.5546875" style="109" customWidth="1"/>
    <col min="10538" max="10538" width="0.5546875" style="109" customWidth="1"/>
    <col min="10539" max="10539" width="2.5546875" style="109" customWidth="1"/>
    <col min="10540" max="10540" width="0.5546875" style="109" customWidth="1"/>
    <col min="10541" max="10541" width="2.5546875" style="109" customWidth="1"/>
    <col min="10542" max="10542" width="0.5546875" style="109" customWidth="1"/>
    <col min="10543" max="10543" width="2.5546875" style="109" customWidth="1"/>
    <col min="10544" max="10544" width="0.5546875" style="109" customWidth="1"/>
    <col min="10545" max="10545" width="2.5546875" style="109" customWidth="1"/>
    <col min="10546" max="10546" width="0.5546875" style="109" customWidth="1"/>
    <col min="10547" max="10547" width="2.5546875" style="109" customWidth="1"/>
    <col min="10548" max="10548" width="0.5546875" style="109" customWidth="1"/>
    <col min="10549" max="10549" width="2.5546875" style="109" customWidth="1"/>
    <col min="10550" max="10550" width="0.5546875" style="109" customWidth="1"/>
    <col min="10551" max="10551" width="2.5546875" style="109" customWidth="1"/>
    <col min="10552" max="10552" width="0.5546875" style="109" customWidth="1"/>
    <col min="10553" max="10553" width="2.5546875" style="109" customWidth="1"/>
    <col min="10554" max="10554" width="0.5546875" style="109" customWidth="1"/>
    <col min="10555" max="10555" width="2.5546875" style="109" customWidth="1"/>
    <col min="10556" max="10556" width="0.5546875" style="109" customWidth="1"/>
    <col min="10557" max="10557" width="2.5546875" style="109" customWidth="1"/>
    <col min="10558" max="10558" width="0.5546875" style="109" customWidth="1"/>
    <col min="10559" max="10559" width="2.5546875" style="109" customWidth="1"/>
    <col min="10560" max="10560" width="0.5546875" style="109" customWidth="1"/>
    <col min="10561" max="10561" width="2.5546875" style="109" customWidth="1"/>
    <col min="10562" max="10562" width="0.5546875" style="109" customWidth="1"/>
    <col min="10563" max="10563" width="2.5546875" style="109" customWidth="1"/>
    <col min="10564" max="10564" width="0.5546875" style="109" customWidth="1"/>
    <col min="10565" max="10565" width="2.5546875" style="109" customWidth="1"/>
    <col min="10566" max="10566" width="0.5546875" style="109" customWidth="1"/>
    <col min="10567" max="10567" width="2.5546875" style="109" customWidth="1"/>
    <col min="10568" max="10568" width="0.5546875" style="109" customWidth="1"/>
    <col min="10569" max="10569" width="2.5546875" style="109" customWidth="1"/>
    <col min="10570" max="10570" width="0.5546875" style="109" customWidth="1"/>
    <col min="10571" max="10571" width="2.5546875" style="109" customWidth="1"/>
    <col min="10572" max="10572" width="0.5546875" style="109" customWidth="1"/>
    <col min="10573" max="10573" width="2.5546875" style="109" customWidth="1"/>
    <col min="10574" max="10574" width="0.5546875" style="109" customWidth="1"/>
    <col min="10575" max="10575" width="2.5546875" style="109" customWidth="1"/>
    <col min="10576" max="10576" width="0.5546875" style="109" customWidth="1"/>
    <col min="10577" max="10577" width="2.5546875" style="109" customWidth="1"/>
    <col min="10578" max="10578" width="0.5546875" style="109" customWidth="1"/>
    <col min="10579" max="10579" width="2.5546875" style="109" customWidth="1"/>
    <col min="10580" max="10580" width="0.5546875" style="109" customWidth="1"/>
    <col min="10581" max="10581" width="2.5546875" style="109" customWidth="1"/>
    <col min="10582" max="10582" width="0.5546875" style="109" customWidth="1"/>
    <col min="10583" max="10583" width="2.5546875" style="109" customWidth="1"/>
    <col min="10584" max="10584" width="0.5546875" style="109" customWidth="1"/>
    <col min="10585" max="10585" width="2.5546875" style="109" customWidth="1"/>
    <col min="10586" max="10586" width="0.5546875" style="109" customWidth="1"/>
    <col min="10587" max="10587" width="2.5546875" style="109" customWidth="1"/>
    <col min="10588" max="10588" width="0.5546875" style="109" customWidth="1"/>
    <col min="10589" max="10589" width="2.5546875" style="109" customWidth="1"/>
    <col min="10590" max="10590" width="0.5546875" style="109" customWidth="1"/>
    <col min="10591" max="10594" width="9.109375" style="109"/>
    <col min="10595" max="10623" width="2.6640625" style="109" customWidth="1"/>
    <col min="10624" max="10755" width="9.109375" style="109"/>
    <col min="10756" max="10756" width="0.88671875" style="109" customWidth="1"/>
    <col min="10757" max="10757" width="2.5546875" style="109" customWidth="1"/>
    <col min="10758" max="10758" width="0.5546875" style="109" customWidth="1"/>
    <col min="10759" max="10759" width="2.5546875" style="109" customWidth="1"/>
    <col min="10760" max="10760" width="0.5546875" style="109" customWidth="1"/>
    <col min="10761" max="10761" width="2.5546875" style="109" customWidth="1"/>
    <col min="10762" max="10762" width="0.5546875" style="109" customWidth="1"/>
    <col min="10763" max="10763" width="2.5546875" style="109" customWidth="1"/>
    <col min="10764" max="10764" width="0.5546875" style="109" customWidth="1"/>
    <col min="10765" max="10765" width="2.5546875" style="109" customWidth="1"/>
    <col min="10766" max="10766" width="0.5546875" style="109" customWidth="1"/>
    <col min="10767" max="10767" width="2.5546875" style="109" customWidth="1"/>
    <col min="10768" max="10768" width="0.5546875" style="109" customWidth="1"/>
    <col min="10769" max="10769" width="2.5546875" style="109" customWidth="1"/>
    <col min="10770" max="10770" width="0.5546875" style="109" customWidth="1"/>
    <col min="10771" max="10771" width="2.5546875" style="109" customWidth="1"/>
    <col min="10772" max="10772" width="0.5546875" style="109" customWidth="1"/>
    <col min="10773" max="10773" width="2.5546875" style="109" customWidth="1"/>
    <col min="10774" max="10774" width="0.5546875" style="109" customWidth="1"/>
    <col min="10775" max="10775" width="2.5546875" style="109" customWidth="1"/>
    <col min="10776" max="10776" width="0.5546875" style="109" customWidth="1"/>
    <col min="10777" max="10777" width="2.5546875" style="109" customWidth="1"/>
    <col min="10778" max="10778" width="0.5546875" style="109" customWidth="1"/>
    <col min="10779" max="10779" width="2.5546875" style="109" customWidth="1"/>
    <col min="10780" max="10780" width="0.5546875" style="109" customWidth="1"/>
    <col min="10781" max="10781" width="2.5546875" style="109" customWidth="1"/>
    <col min="10782" max="10782" width="0.5546875" style="109" customWidth="1"/>
    <col min="10783" max="10783" width="2.5546875" style="109" customWidth="1"/>
    <col min="10784" max="10784" width="0.5546875" style="109" customWidth="1"/>
    <col min="10785" max="10785" width="2.5546875" style="109" customWidth="1"/>
    <col min="10786" max="10786" width="0.5546875" style="109" customWidth="1"/>
    <col min="10787" max="10787" width="2.5546875" style="109" customWidth="1"/>
    <col min="10788" max="10788" width="0.5546875" style="109" customWidth="1"/>
    <col min="10789" max="10789" width="2.5546875" style="109" customWidth="1"/>
    <col min="10790" max="10790" width="0.5546875" style="109" customWidth="1"/>
    <col min="10791" max="10791" width="2.5546875" style="109" customWidth="1"/>
    <col min="10792" max="10792" width="0.5546875" style="109" customWidth="1"/>
    <col min="10793" max="10793" width="2.5546875" style="109" customWidth="1"/>
    <col min="10794" max="10794" width="0.5546875" style="109" customWidth="1"/>
    <col min="10795" max="10795" width="2.5546875" style="109" customWidth="1"/>
    <col min="10796" max="10796" width="0.5546875" style="109" customWidth="1"/>
    <col min="10797" max="10797" width="2.5546875" style="109" customWidth="1"/>
    <col min="10798" max="10798" width="0.5546875" style="109" customWidth="1"/>
    <col min="10799" max="10799" width="2.5546875" style="109" customWidth="1"/>
    <col min="10800" max="10800" width="0.5546875" style="109" customWidth="1"/>
    <col min="10801" max="10801" width="2.5546875" style="109" customWidth="1"/>
    <col min="10802" max="10802" width="0.5546875" style="109" customWidth="1"/>
    <col min="10803" max="10803" width="2.5546875" style="109" customWidth="1"/>
    <col min="10804" max="10804" width="0.5546875" style="109" customWidth="1"/>
    <col min="10805" max="10805" width="2.5546875" style="109" customWidth="1"/>
    <col min="10806" max="10806" width="0.5546875" style="109" customWidth="1"/>
    <col min="10807" max="10807" width="2.5546875" style="109" customWidth="1"/>
    <col min="10808" max="10808" width="0.5546875" style="109" customWidth="1"/>
    <col min="10809" max="10809" width="2.5546875" style="109" customWidth="1"/>
    <col min="10810" max="10810" width="0.5546875" style="109" customWidth="1"/>
    <col min="10811" max="10811" width="2.5546875" style="109" customWidth="1"/>
    <col min="10812" max="10812" width="0.5546875" style="109" customWidth="1"/>
    <col min="10813" max="10813" width="2.5546875" style="109" customWidth="1"/>
    <col min="10814" max="10814" width="0.5546875" style="109" customWidth="1"/>
    <col min="10815" max="10815" width="2.5546875" style="109" customWidth="1"/>
    <col min="10816" max="10816" width="0.5546875" style="109" customWidth="1"/>
    <col min="10817" max="10817" width="2.5546875" style="109" customWidth="1"/>
    <col min="10818" max="10818" width="0.5546875" style="109" customWidth="1"/>
    <col min="10819" max="10819" width="2.5546875" style="109" customWidth="1"/>
    <col min="10820" max="10820" width="0.5546875" style="109" customWidth="1"/>
    <col min="10821" max="10821" width="2.5546875" style="109" customWidth="1"/>
    <col min="10822" max="10822" width="0.5546875" style="109" customWidth="1"/>
    <col min="10823" max="10823" width="2.5546875" style="109" customWidth="1"/>
    <col min="10824" max="10824" width="0.5546875" style="109" customWidth="1"/>
    <col min="10825" max="10825" width="2.5546875" style="109" customWidth="1"/>
    <col min="10826" max="10826" width="0.5546875" style="109" customWidth="1"/>
    <col min="10827" max="10827" width="2.5546875" style="109" customWidth="1"/>
    <col min="10828" max="10828" width="0.5546875" style="109" customWidth="1"/>
    <col min="10829" max="10829" width="2.5546875" style="109" customWidth="1"/>
    <col min="10830" max="10830" width="0.5546875" style="109" customWidth="1"/>
    <col min="10831" max="10831" width="2.5546875" style="109" customWidth="1"/>
    <col min="10832" max="10832" width="0.5546875" style="109" customWidth="1"/>
    <col min="10833" max="10833" width="2.5546875" style="109" customWidth="1"/>
    <col min="10834" max="10834" width="0.5546875" style="109" customWidth="1"/>
    <col min="10835" max="10835" width="2.5546875" style="109" customWidth="1"/>
    <col min="10836" max="10836" width="0.5546875" style="109" customWidth="1"/>
    <col min="10837" max="10837" width="2.5546875" style="109" customWidth="1"/>
    <col min="10838" max="10838" width="0.5546875" style="109" customWidth="1"/>
    <col min="10839" max="10839" width="2.5546875" style="109" customWidth="1"/>
    <col min="10840" max="10840" width="0.5546875" style="109" customWidth="1"/>
    <col min="10841" max="10841" width="2.5546875" style="109" customWidth="1"/>
    <col min="10842" max="10842" width="0.5546875" style="109" customWidth="1"/>
    <col min="10843" max="10843" width="2.5546875" style="109" customWidth="1"/>
    <col min="10844" max="10844" width="0.5546875" style="109" customWidth="1"/>
    <col min="10845" max="10845" width="2.5546875" style="109" customWidth="1"/>
    <col min="10846" max="10846" width="0.5546875" style="109" customWidth="1"/>
    <col min="10847" max="10850" width="9.109375" style="109"/>
    <col min="10851" max="10879" width="2.6640625" style="109" customWidth="1"/>
    <col min="10880" max="11011" width="9.109375" style="109"/>
    <col min="11012" max="11012" width="0.88671875" style="109" customWidth="1"/>
    <col min="11013" max="11013" width="2.5546875" style="109" customWidth="1"/>
    <col min="11014" max="11014" width="0.5546875" style="109" customWidth="1"/>
    <col min="11015" max="11015" width="2.5546875" style="109" customWidth="1"/>
    <col min="11016" max="11016" width="0.5546875" style="109" customWidth="1"/>
    <col min="11017" max="11017" width="2.5546875" style="109" customWidth="1"/>
    <col min="11018" max="11018" width="0.5546875" style="109" customWidth="1"/>
    <col min="11019" max="11019" width="2.5546875" style="109" customWidth="1"/>
    <col min="11020" max="11020" width="0.5546875" style="109" customWidth="1"/>
    <col min="11021" max="11021" width="2.5546875" style="109" customWidth="1"/>
    <col min="11022" max="11022" width="0.5546875" style="109" customWidth="1"/>
    <col min="11023" max="11023" width="2.5546875" style="109" customWidth="1"/>
    <col min="11024" max="11024" width="0.5546875" style="109" customWidth="1"/>
    <col min="11025" max="11025" width="2.5546875" style="109" customWidth="1"/>
    <col min="11026" max="11026" width="0.5546875" style="109" customWidth="1"/>
    <col min="11027" max="11027" width="2.5546875" style="109" customWidth="1"/>
    <col min="11028" max="11028" width="0.5546875" style="109" customWidth="1"/>
    <col min="11029" max="11029" width="2.5546875" style="109" customWidth="1"/>
    <col min="11030" max="11030" width="0.5546875" style="109" customWidth="1"/>
    <col min="11031" max="11031" width="2.5546875" style="109" customWidth="1"/>
    <col min="11032" max="11032" width="0.5546875" style="109" customWidth="1"/>
    <col min="11033" max="11033" width="2.5546875" style="109" customWidth="1"/>
    <col min="11034" max="11034" width="0.5546875" style="109" customWidth="1"/>
    <col min="11035" max="11035" width="2.5546875" style="109" customWidth="1"/>
    <col min="11036" max="11036" width="0.5546875" style="109" customWidth="1"/>
    <col min="11037" max="11037" width="2.5546875" style="109" customWidth="1"/>
    <col min="11038" max="11038" width="0.5546875" style="109" customWidth="1"/>
    <col min="11039" max="11039" width="2.5546875" style="109" customWidth="1"/>
    <col min="11040" max="11040" width="0.5546875" style="109" customWidth="1"/>
    <col min="11041" max="11041" width="2.5546875" style="109" customWidth="1"/>
    <col min="11042" max="11042" width="0.5546875" style="109" customWidth="1"/>
    <col min="11043" max="11043" width="2.5546875" style="109" customWidth="1"/>
    <col min="11044" max="11044" width="0.5546875" style="109" customWidth="1"/>
    <col min="11045" max="11045" width="2.5546875" style="109" customWidth="1"/>
    <col min="11046" max="11046" width="0.5546875" style="109" customWidth="1"/>
    <col min="11047" max="11047" width="2.5546875" style="109" customWidth="1"/>
    <col min="11048" max="11048" width="0.5546875" style="109" customWidth="1"/>
    <col min="11049" max="11049" width="2.5546875" style="109" customWidth="1"/>
    <col min="11050" max="11050" width="0.5546875" style="109" customWidth="1"/>
    <col min="11051" max="11051" width="2.5546875" style="109" customWidth="1"/>
    <col min="11052" max="11052" width="0.5546875" style="109" customWidth="1"/>
    <col min="11053" max="11053" width="2.5546875" style="109" customWidth="1"/>
    <col min="11054" max="11054" width="0.5546875" style="109" customWidth="1"/>
    <col min="11055" max="11055" width="2.5546875" style="109" customWidth="1"/>
    <col min="11056" max="11056" width="0.5546875" style="109" customWidth="1"/>
    <col min="11057" max="11057" width="2.5546875" style="109" customWidth="1"/>
    <col min="11058" max="11058" width="0.5546875" style="109" customWidth="1"/>
    <col min="11059" max="11059" width="2.5546875" style="109" customWidth="1"/>
    <col min="11060" max="11060" width="0.5546875" style="109" customWidth="1"/>
    <col min="11061" max="11061" width="2.5546875" style="109" customWidth="1"/>
    <col min="11062" max="11062" width="0.5546875" style="109" customWidth="1"/>
    <col min="11063" max="11063" width="2.5546875" style="109" customWidth="1"/>
    <col min="11064" max="11064" width="0.5546875" style="109" customWidth="1"/>
    <col min="11065" max="11065" width="2.5546875" style="109" customWidth="1"/>
    <col min="11066" max="11066" width="0.5546875" style="109" customWidth="1"/>
    <col min="11067" max="11067" width="2.5546875" style="109" customWidth="1"/>
    <col min="11068" max="11068" width="0.5546875" style="109" customWidth="1"/>
    <col min="11069" max="11069" width="2.5546875" style="109" customWidth="1"/>
    <col min="11070" max="11070" width="0.5546875" style="109" customWidth="1"/>
    <col min="11071" max="11071" width="2.5546875" style="109" customWidth="1"/>
    <col min="11072" max="11072" width="0.5546875" style="109" customWidth="1"/>
    <col min="11073" max="11073" width="2.5546875" style="109" customWidth="1"/>
    <col min="11074" max="11074" width="0.5546875" style="109" customWidth="1"/>
    <col min="11075" max="11075" width="2.5546875" style="109" customWidth="1"/>
    <col min="11076" max="11076" width="0.5546875" style="109" customWidth="1"/>
    <col min="11077" max="11077" width="2.5546875" style="109" customWidth="1"/>
    <col min="11078" max="11078" width="0.5546875" style="109" customWidth="1"/>
    <col min="11079" max="11079" width="2.5546875" style="109" customWidth="1"/>
    <col min="11080" max="11080" width="0.5546875" style="109" customWidth="1"/>
    <col min="11081" max="11081" width="2.5546875" style="109" customWidth="1"/>
    <col min="11082" max="11082" width="0.5546875" style="109" customWidth="1"/>
    <col min="11083" max="11083" width="2.5546875" style="109" customWidth="1"/>
    <col min="11084" max="11084" width="0.5546875" style="109" customWidth="1"/>
    <col min="11085" max="11085" width="2.5546875" style="109" customWidth="1"/>
    <col min="11086" max="11086" width="0.5546875" style="109" customWidth="1"/>
    <col min="11087" max="11087" width="2.5546875" style="109" customWidth="1"/>
    <col min="11088" max="11088" width="0.5546875" style="109" customWidth="1"/>
    <col min="11089" max="11089" width="2.5546875" style="109" customWidth="1"/>
    <col min="11090" max="11090" width="0.5546875" style="109" customWidth="1"/>
    <col min="11091" max="11091" width="2.5546875" style="109" customWidth="1"/>
    <col min="11092" max="11092" width="0.5546875" style="109" customWidth="1"/>
    <col min="11093" max="11093" width="2.5546875" style="109" customWidth="1"/>
    <col min="11094" max="11094" width="0.5546875" style="109" customWidth="1"/>
    <col min="11095" max="11095" width="2.5546875" style="109" customWidth="1"/>
    <col min="11096" max="11096" width="0.5546875" style="109" customWidth="1"/>
    <col min="11097" max="11097" width="2.5546875" style="109" customWidth="1"/>
    <col min="11098" max="11098" width="0.5546875" style="109" customWidth="1"/>
    <col min="11099" max="11099" width="2.5546875" style="109" customWidth="1"/>
    <col min="11100" max="11100" width="0.5546875" style="109" customWidth="1"/>
    <col min="11101" max="11101" width="2.5546875" style="109" customWidth="1"/>
    <col min="11102" max="11102" width="0.5546875" style="109" customWidth="1"/>
    <col min="11103" max="11106" width="9.109375" style="109"/>
    <col min="11107" max="11135" width="2.6640625" style="109" customWidth="1"/>
    <col min="11136" max="11267" width="9.109375" style="109"/>
    <col min="11268" max="11268" width="0.88671875" style="109" customWidth="1"/>
    <col min="11269" max="11269" width="2.5546875" style="109" customWidth="1"/>
    <col min="11270" max="11270" width="0.5546875" style="109" customWidth="1"/>
    <col min="11271" max="11271" width="2.5546875" style="109" customWidth="1"/>
    <col min="11272" max="11272" width="0.5546875" style="109" customWidth="1"/>
    <col min="11273" max="11273" width="2.5546875" style="109" customWidth="1"/>
    <col min="11274" max="11274" width="0.5546875" style="109" customWidth="1"/>
    <col min="11275" max="11275" width="2.5546875" style="109" customWidth="1"/>
    <col min="11276" max="11276" width="0.5546875" style="109" customWidth="1"/>
    <col min="11277" max="11277" width="2.5546875" style="109" customWidth="1"/>
    <col min="11278" max="11278" width="0.5546875" style="109" customWidth="1"/>
    <col min="11279" max="11279" width="2.5546875" style="109" customWidth="1"/>
    <col min="11280" max="11280" width="0.5546875" style="109" customWidth="1"/>
    <col min="11281" max="11281" width="2.5546875" style="109" customWidth="1"/>
    <col min="11282" max="11282" width="0.5546875" style="109" customWidth="1"/>
    <col min="11283" max="11283" width="2.5546875" style="109" customWidth="1"/>
    <col min="11284" max="11284" width="0.5546875" style="109" customWidth="1"/>
    <col min="11285" max="11285" width="2.5546875" style="109" customWidth="1"/>
    <col min="11286" max="11286" width="0.5546875" style="109" customWidth="1"/>
    <col min="11287" max="11287" width="2.5546875" style="109" customWidth="1"/>
    <col min="11288" max="11288" width="0.5546875" style="109" customWidth="1"/>
    <col min="11289" max="11289" width="2.5546875" style="109" customWidth="1"/>
    <col min="11290" max="11290" width="0.5546875" style="109" customWidth="1"/>
    <col min="11291" max="11291" width="2.5546875" style="109" customWidth="1"/>
    <col min="11292" max="11292" width="0.5546875" style="109" customWidth="1"/>
    <col min="11293" max="11293" width="2.5546875" style="109" customWidth="1"/>
    <col min="11294" max="11294" width="0.5546875" style="109" customWidth="1"/>
    <col min="11295" max="11295" width="2.5546875" style="109" customWidth="1"/>
    <col min="11296" max="11296" width="0.5546875" style="109" customWidth="1"/>
    <col min="11297" max="11297" width="2.5546875" style="109" customWidth="1"/>
    <col min="11298" max="11298" width="0.5546875" style="109" customWidth="1"/>
    <col min="11299" max="11299" width="2.5546875" style="109" customWidth="1"/>
    <col min="11300" max="11300" width="0.5546875" style="109" customWidth="1"/>
    <col min="11301" max="11301" width="2.5546875" style="109" customWidth="1"/>
    <col min="11302" max="11302" width="0.5546875" style="109" customWidth="1"/>
    <col min="11303" max="11303" width="2.5546875" style="109" customWidth="1"/>
    <col min="11304" max="11304" width="0.5546875" style="109" customWidth="1"/>
    <col min="11305" max="11305" width="2.5546875" style="109" customWidth="1"/>
    <col min="11306" max="11306" width="0.5546875" style="109" customWidth="1"/>
    <col min="11307" max="11307" width="2.5546875" style="109" customWidth="1"/>
    <col min="11308" max="11308" width="0.5546875" style="109" customWidth="1"/>
    <col min="11309" max="11309" width="2.5546875" style="109" customWidth="1"/>
    <col min="11310" max="11310" width="0.5546875" style="109" customWidth="1"/>
    <col min="11311" max="11311" width="2.5546875" style="109" customWidth="1"/>
    <col min="11312" max="11312" width="0.5546875" style="109" customWidth="1"/>
    <col min="11313" max="11313" width="2.5546875" style="109" customWidth="1"/>
    <col min="11314" max="11314" width="0.5546875" style="109" customWidth="1"/>
    <col min="11315" max="11315" width="2.5546875" style="109" customWidth="1"/>
    <col min="11316" max="11316" width="0.5546875" style="109" customWidth="1"/>
    <col min="11317" max="11317" width="2.5546875" style="109" customWidth="1"/>
    <col min="11318" max="11318" width="0.5546875" style="109" customWidth="1"/>
    <col min="11319" max="11319" width="2.5546875" style="109" customWidth="1"/>
    <col min="11320" max="11320" width="0.5546875" style="109" customWidth="1"/>
    <col min="11321" max="11321" width="2.5546875" style="109" customWidth="1"/>
    <col min="11322" max="11322" width="0.5546875" style="109" customWidth="1"/>
    <col min="11323" max="11323" width="2.5546875" style="109" customWidth="1"/>
    <col min="11324" max="11324" width="0.5546875" style="109" customWidth="1"/>
    <col min="11325" max="11325" width="2.5546875" style="109" customWidth="1"/>
    <col min="11326" max="11326" width="0.5546875" style="109" customWidth="1"/>
    <col min="11327" max="11327" width="2.5546875" style="109" customWidth="1"/>
    <col min="11328" max="11328" width="0.5546875" style="109" customWidth="1"/>
    <col min="11329" max="11329" width="2.5546875" style="109" customWidth="1"/>
    <col min="11330" max="11330" width="0.5546875" style="109" customWidth="1"/>
    <col min="11331" max="11331" width="2.5546875" style="109" customWidth="1"/>
    <col min="11332" max="11332" width="0.5546875" style="109" customWidth="1"/>
    <col min="11333" max="11333" width="2.5546875" style="109" customWidth="1"/>
    <col min="11334" max="11334" width="0.5546875" style="109" customWidth="1"/>
    <col min="11335" max="11335" width="2.5546875" style="109" customWidth="1"/>
    <col min="11336" max="11336" width="0.5546875" style="109" customWidth="1"/>
    <col min="11337" max="11337" width="2.5546875" style="109" customWidth="1"/>
    <col min="11338" max="11338" width="0.5546875" style="109" customWidth="1"/>
    <col min="11339" max="11339" width="2.5546875" style="109" customWidth="1"/>
    <col min="11340" max="11340" width="0.5546875" style="109" customWidth="1"/>
    <col min="11341" max="11341" width="2.5546875" style="109" customWidth="1"/>
    <col min="11342" max="11342" width="0.5546875" style="109" customWidth="1"/>
    <col min="11343" max="11343" width="2.5546875" style="109" customWidth="1"/>
    <col min="11344" max="11344" width="0.5546875" style="109" customWidth="1"/>
    <col min="11345" max="11345" width="2.5546875" style="109" customWidth="1"/>
    <col min="11346" max="11346" width="0.5546875" style="109" customWidth="1"/>
    <col min="11347" max="11347" width="2.5546875" style="109" customWidth="1"/>
    <col min="11348" max="11348" width="0.5546875" style="109" customWidth="1"/>
    <col min="11349" max="11349" width="2.5546875" style="109" customWidth="1"/>
    <col min="11350" max="11350" width="0.5546875" style="109" customWidth="1"/>
    <col min="11351" max="11351" width="2.5546875" style="109" customWidth="1"/>
    <col min="11352" max="11352" width="0.5546875" style="109" customWidth="1"/>
    <col min="11353" max="11353" width="2.5546875" style="109" customWidth="1"/>
    <col min="11354" max="11354" width="0.5546875" style="109" customWidth="1"/>
    <col min="11355" max="11355" width="2.5546875" style="109" customWidth="1"/>
    <col min="11356" max="11356" width="0.5546875" style="109" customWidth="1"/>
    <col min="11357" max="11357" width="2.5546875" style="109" customWidth="1"/>
    <col min="11358" max="11358" width="0.5546875" style="109" customWidth="1"/>
    <col min="11359" max="11362" width="9.109375" style="109"/>
    <col min="11363" max="11391" width="2.6640625" style="109" customWidth="1"/>
    <col min="11392" max="11523" width="9.109375" style="109"/>
    <col min="11524" max="11524" width="0.88671875" style="109" customWidth="1"/>
    <col min="11525" max="11525" width="2.5546875" style="109" customWidth="1"/>
    <col min="11526" max="11526" width="0.5546875" style="109" customWidth="1"/>
    <col min="11527" max="11527" width="2.5546875" style="109" customWidth="1"/>
    <col min="11528" max="11528" width="0.5546875" style="109" customWidth="1"/>
    <col min="11529" max="11529" width="2.5546875" style="109" customWidth="1"/>
    <col min="11530" max="11530" width="0.5546875" style="109" customWidth="1"/>
    <col min="11531" max="11531" width="2.5546875" style="109" customWidth="1"/>
    <col min="11532" max="11532" width="0.5546875" style="109" customWidth="1"/>
    <col min="11533" max="11533" width="2.5546875" style="109" customWidth="1"/>
    <col min="11534" max="11534" width="0.5546875" style="109" customWidth="1"/>
    <col min="11535" max="11535" width="2.5546875" style="109" customWidth="1"/>
    <col min="11536" max="11536" width="0.5546875" style="109" customWidth="1"/>
    <col min="11537" max="11537" width="2.5546875" style="109" customWidth="1"/>
    <col min="11538" max="11538" width="0.5546875" style="109" customWidth="1"/>
    <col min="11539" max="11539" width="2.5546875" style="109" customWidth="1"/>
    <col min="11540" max="11540" width="0.5546875" style="109" customWidth="1"/>
    <col min="11541" max="11541" width="2.5546875" style="109" customWidth="1"/>
    <col min="11542" max="11542" width="0.5546875" style="109" customWidth="1"/>
    <col min="11543" max="11543" width="2.5546875" style="109" customWidth="1"/>
    <col min="11544" max="11544" width="0.5546875" style="109" customWidth="1"/>
    <col min="11545" max="11545" width="2.5546875" style="109" customWidth="1"/>
    <col min="11546" max="11546" width="0.5546875" style="109" customWidth="1"/>
    <col min="11547" max="11547" width="2.5546875" style="109" customWidth="1"/>
    <col min="11548" max="11548" width="0.5546875" style="109" customWidth="1"/>
    <col min="11549" max="11549" width="2.5546875" style="109" customWidth="1"/>
    <col min="11550" max="11550" width="0.5546875" style="109" customWidth="1"/>
    <col min="11551" max="11551" width="2.5546875" style="109" customWidth="1"/>
    <col min="11552" max="11552" width="0.5546875" style="109" customWidth="1"/>
    <col min="11553" max="11553" width="2.5546875" style="109" customWidth="1"/>
    <col min="11554" max="11554" width="0.5546875" style="109" customWidth="1"/>
    <col min="11555" max="11555" width="2.5546875" style="109" customWidth="1"/>
    <col min="11556" max="11556" width="0.5546875" style="109" customWidth="1"/>
    <col min="11557" max="11557" width="2.5546875" style="109" customWidth="1"/>
    <col min="11558" max="11558" width="0.5546875" style="109" customWidth="1"/>
    <col min="11559" max="11559" width="2.5546875" style="109" customWidth="1"/>
    <col min="11560" max="11560" width="0.5546875" style="109" customWidth="1"/>
    <col min="11561" max="11561" width="2.5546875" style="109" customWidth="1"/>
    <col min="11562" max="11562" width="0.5546875" style="109" customWidth="1"/>
    <col min="11563" max="11563" width="2.5546875" style="109" customWidth="1"/>
    <col min="11564" max="11564" width="0.5546875" style="109" customWidth="1"/>
    <col min="11565" max="11565" width="2.5546875" style="109" customWidth="1"/>
    <col min="11566" max="11566" width="0.5546875" style="109" customWidth="1"/>
    <col min="11567" max="11567" width="2.5546875" style="109" customWidth="1"/>
    <col min="11568" max="11568" width="0.5546875" style="109" customWidth="1"/>
    <col min="11569" max="11569" width="2.5546875" style="109" customWidth="1"/>
    <col min="11570" max="11570" width="0.5546875" style="109" customWidth="1"/>
    <col min="11571" max="11571" width="2.5546875" style="109" customWidth="1"/>
    <col min="11572" max="11572" width="0.5546875" style="109" customWidth="1"/>
    <col min="11573" max="11573" width="2.5546875" style="109" customWidth="1"/>
    <col min="11574" max="11574" width="0.5546875" style="109" customWidth="1"/>
    <col min="11575" max="11575" width="2.5546875" style="109" customWidth="1"/>
    <col min="11576" max="11576" width="0.5546875" style="109" customWidth="1"/>
    <col min="11577" max="11577" width="2.5546875" style="109" customWidth="1"/>
    <col min="11578" max="11578" width="0.5546875" style="109" customWidth="1"/>
    <col min="11579" max="11579" width="2.5546875" style="109" customWidth="1"/>
    <col min="11580" max="11580" width="0.5546875" style="109" customWidth="1"/>
    <col min="11581" max="11581" width="2.5546875" style="109" customWidth="1"/>
    <col min="11582" max="11582" width="0.5546875" style="109" customWidth="1"/>
    <col min="11583" max="11583" width="2.5546875" style="109" customWidth="1"/>
    <col min="11584" max="11584" width="0.5546875" style="109" customWidth="1"/>
    <col min="11585" max="11585" width="2.5546875" style="109" customWidth="1"/>
    <col min="11586" max="11586" width="0.5546875" style="109" customWidth="1"/>
    <col min="11587" max="11587" width="2.5546875" style="109" customWidth="1"/>
    <col min="11588" max="11588" width="0.5546875" style="109" customWidth="1"/>
    <col min="11589" max="11589" width="2.5546875" style="109" customWidth="1"/>
    <col min="11590" max="11590" width="0.5546875" style="109" customWidth="1"/>
    <col min="11591" max="11591" width="2.5546875" style="109" customWidth="1"/>
    <col min="11592" max="11592" width="0.5546875" style="109" customWidth="1"/>
    <col min="11593" max="11593" width="2.5546875" style="109" customWidth="1"/>
    <col min="11594" max="11594" width="0.5546875" style="109" customWidth="1"/>
    <col min="11595" max="11595" width="2.5546875" style="109" customWidth="1"/>
    <col min="11596" max="11596" width="0.5546875" style="109" customWidth="1"/>
    <col min="11597" max="11597" width="2.5546875" style="109" customWidth="1"/>
    <col min="11598" max="11598" width="0.5546875" style="109" customWidth="1"/>
    <col min="11599" max="11599" width="2.5546875" style="109" customWidth="1"/>
    <col min="11600" max="11600" width="0.5546875" style="109" customWidth="1"/>
    <col min="11601" max="11601" width="2.5546875" style="109" customWidth="1"/>
    <col min="11602" max="11602" width="0.5546875" style="109" customWidth="1"/>
    <col min="11603" max="11603" width="2.5546875" style="109" customWidth="1"/>
    <col min="11604" max="11604" width="0.5546875" style="109" customWidth="1"/>
    <col min="11605" max="11605" width="2.5546875" style="109" customWidth="1"/>
    <col min="11606" max="11606" width="0.5546875" style="109" customWidth="1"/>
    <col min="11607" max="11607" width="2.5546875" style="109" customWidth="1"/>
    <col min="11608" max="11608" width="0.5546875" style="109" customWidth="1"/>
    <col min="11609" max="11609" width="2.5546875" style="109" customWidth="1"/>
    <col min="11610" max="11610" width="0.5546875" style="109" customWidth="1"/>
    <col min="11611" max="11611" width="2.5546875" style="109" customWidth="1"/>
    <col min="11612" max="11612" width="0.5546875" style="109" customWidth="1"/>
    <col min="11613" max="11613" width="2.5546875" style="109" customWidth="1"/>
    <col min="11614" max="11614" width="0.5546875" style="109" customWidth="1"/>
    <col min="11615" max="11618" width="9.109375" style="109"/>
    <col min="11619" max="11647" width="2.6640625" style="109" customWidth="1"/>
    <col min="11648" max="11779" width="9.109375" style="109"/>
    <col min="11780" max="11780" width="0.88671875" style="109" customWidth="1"/>
    <col min="11781" max="11781" width="2.5546875" style="109" customWidth="1"/>
    <col min="11782" max="11782" width="0.5546875" style="109" customWidth="1"/>
    <col min="11783" max="11783" width="2.5546875" style="109" customWidth="1"/>
    <col min="11784" max="11784" width="0.5546875" style="109" customWidth="1"/>
    <col min="11785" max="11785" width="2.5546875" style="109" customWidth="1"/>
    <col min="11786" max="11786" width="0.5546875" style="109" customWidth="1"/>
    <col min="11787" max="11787" width="2.5546875" style="109" customWidth="1"/>
    <col min="11788" max="11788" width="0.5546875" style="109" customWidth="1"/>
    <col min="11789" max="11789" width="2.5546875" style="109" customWidth="1"/>
    <col min="11790" max="11790" width="0.5546875" style="109" customWidth="1"/>
    <col min="11791" max="11791" width="2.5546875" style="109" customWidth="1"/>
    <col min="11792" max="11792" width="0.5546875" style="109" customWidth="1"/>
    <col min="11793" max="11793" width="2.5546875" style="109" customWidth="1"/>
    <col min="11794" max="11794" width="0.5546875" style="109" customWidth="1"/>
    <col min="11795" max="11795" width="2.5546875" style="109" customWidth="1"/>
    <col min="11796" max="11796" width="0.5546875" style="109" customWidth="1"/>
    <col min="11797" max="11797" width="2.5546875" style="109" customWidth="1"/>
    <col min="11798" max="11798" width="0.5546875" style="109" customWidth="1"/>
    <col min="11799" max="11799" width="2.5546875" style="109" customWidth="1"/>
    <col min="11800" max="11800" width="0.5546875" style="109" customWidth="1"/>
    <col min="11801" max="11801" width="2.5546875" style="109" customWidth="1"/>
    <col min="11802" max="11802" width="0.5546875" style="109" customWidth="1"/>
    <col min="11803" max="11803" width="2.5546875" style="109" customWidth="1"/>
    <col min="11804" max="11804" width="0.5546875" style="109" customWidth="1"/>
    <col min="11805" max="11805" width="2.5546875" style="109" customWidth="1"/>
    <col min="11806" max="11806" width="0.5546875" style="109" customWidth="1"/>
    <col min="11807" max="11807" width="2.5546875" style="109" customWidth="1"/>
    <col min="11808" max="11808" width="0.5546875" style="109" customWidth="1"/>
    <col min="11809" max="11809" width="2.5546875" style="109" customWidth="1"/>
    <col min="11810" max="11810" width="0.5546875" style="109" customWidth="1"/>
    <col min="11811" max="11811" width="2.5546875" style="109" customWidth="1"/>
    <col min="11812" max="11812" width="0.5546875" style="109" customWidth="1"/>
    <col min="11813" max="11813" width="2.5546875" style="109" customWidth="1"/>
    <col min="11814" max="11814" width="0.5546875" style="109" customWidth="1"/>
    <col min="11815" max="11815" width="2.5546875" style="109" customWidth="1"/>
    <col min="11816" max="11816" width="0.5546875" style="109" customWidth="1"/>
    <col min="11817" max="11817" width="2.5546875" style="109" customWidth="1"/>
    <col min="11818" max="11818" width="0.5546875" style="109" customWidth="1"/>
    <col min="11819" max="11819" width="2.5546875" style="109" customWidth="1"/>
    <col min="11820" max="11820" width="0.5546875" style="109" customWidth="1"/>
    <col min="11821" max="11821" width="2.5546875" style="109" customWidth="1"/>
    <col min="11822" max="11822" width="0.5546875" style="109" customWidth="1"/>
    <col min="11823" max="11823" width="2.5546875" style="109" customWidth="1"/>
    <col min="11824" max="11824" width="0.5546875" style="109" customWidth="1"/>
    <col min="11825" max="11825" width="2.5546875" style="109" customWidth="1"/>
    <col min="11826" max="11826" width="0.5546875" style="109" customWidth="1"/>
    <col min="11827" max="11827" width="2.5546875" style="109" customWidth="1"/>
    <col min="11828" max="11828" width="0.5546875" style="109" customWidth="1"/>
    <col min="11829" max="11829" width="2.5546875" style="109" customWidth="1"/>
    <col min="11830" max="11830" width="0.5546875" style="109" customWidth="1"/>
    <col min="11831" max="11831" width="2.5546875" style="109" customWidth="1"/>
    <col min="11832" max="11832" width="0.5546875" style="109" customWidth="1"/>
    <col min="11833" max="11833" width="2.5546875" style="109" customWidth="1"/>
    <col min="11834" max="11834" width="0.5546875" style="109" customWidth="1"/>
    <col min="11835" max="11835" width="2.5546875" style="109" customWidth="1"/>
    <col min="11836" max="11836" width="0.5546875" style="109" customWidth="1"/>
    <col min="11837" max="11837" width="2.5546875" style="109" customWidth="1"/>
    <col min="11838" max="11838" width="0.5546875" style="109" customWidth="1"/>
    <col min="11839" max="11839" width="2.5546875" style="109" customWidth="1"/>
    <col min="11840" max="11840" width="0.5546875" style="109" customWidth="1"/>
    <col min="11841" max="11841" width="2.5546875" style="109" customWidth="1"/>
    <col min="11842" max="11842" width="0.5546875" style="109" customWidth="1"/>
    <col min="11843" max="11843" width="2.5546875" style="109" customWidth="1"/>
    <col min="11844" max="11844" width="0.5546875" style="109" customWidth="1"/>
    <col min="11845" max="11845" width="2.5546875" style="109" customWidth="1"/>
    <col min="11846" max="11846" width="0.5546875" style="109" customWidth="1"/>
    <col min="11847" max="11847" width="2.5546875" style="109" customWidth="1"/>
    <col min="11848" max="11848" width="0.5546875" style="109" customWidth="1"/>
    <col min="11849" max="11849" width="2.5546875" style="109" customWidth="1"/>
    <col min="11850" max="11850" width="0.5546875" style="109" customWidth="1"/>
    <col min="11851" max="11851" width="2.5546875" style="109" customWidth="1"/>
    <col min="11852" max="11852" width="0.5546875" style="109" customWidth="1"/>
    <col min="11853" max="11853" width="2.5546875" style="109" customWidth="1"/>
    <col min="11854" max="11854" width="0.5546875" style="109" customWidth="1"/>
    <col min="11855" max="11855" width="2.5546875" style="109" customWidth="1"/>
    <col min="11856" max="11856" width="0.5546875" style="109" customWidth="1"/>
    <col min="11857" max="11857" width="2.5546875" style="109" customWidth="1"/>
    <col min="11858" max="11858" width="0.5546875" style="109" customWidth="1"/>
    <col min="11859" max="11859" width="2.5546875" style="109" customWidth="1"/>
    <col min="11860" max="11860" width="0.5546875" style="109" customWidth="1"/>
    <col min="11861" max="11861" width="2.5546875" style="109" customWidth="1"/>
    <col min="11862" max="11862" width="0.5546875" style="109" customWidth="1"/>
    <col min="11863" max="11863" width="2.5546875" style="109" customWidth="1"/>
    <col min="11864" max="11864" width="0.5546875" style="109" customWidth="1"/>
    <col min="11865" max="11865" width="2.5546875" style="109" customWidth="1"/>
    <col min="11866" max="11866" width="0.5546875" style="109" customWidth="1"/>
    <col min="11867" max="11867" width="2.5546875" style="109" customWidth="1"/>
    <col min="11868" max="11868" width="0.5546875" style="109" customWidth="1"/>
    <col min="11869" max="11869" width="2.5546875" style="109" customWidth="1"/>
    <col min="11870" max="11870" width="0.5546875" style="109" customWidth="1"/>
    <col min="11871" max="11874" width="9.109375" style="109"/>
    <col min="11875" max="11903" width="2.6640625" style="109" customWidth="1"/>
    <col min="11904" max="12035" width="9.109375" style="109"/>
    <col min="12036" max="12036" width="0.88671875" style="109" customWidth="1"/>
    <col min="12037" max="12037" width="2.5546875" style="109" customWidth="1"/>
    <col min="12038" max="12038" width="0.5546875" style="109" customWidth="1"/>
    <col min="12039" max="12039" width="2.5546875" style="109" customWidth="1"/>
    <col min="12040" max="12040" width="0.5546875" style="109" customWidth="1"/>
    <col min="12041" max="12041" width="2.5546875" style="109" customWidth="1"/>
    <col min="12042" max="12042" width="0.5546875" style="109" customWidth="1"/>
    <col min="12043" max="12043" width="2.5546875" style="109" customWidth="1"/>
    <col min="12044" max="12044" width="0.5546875" style="109" customWidth="1"/>
    <col min="12045" max="12045" width="2.5546875" style="109" customWidth="1"/>
    <col min="12046" max="12046" width="0.5546875" style="109" customWidth="1"/>
    <col min="12047" max="12047" width="2.5546875" style="109" customWidth="1"/>
    <col min="12048" max="12048" width="0.5546875" style="109" customWidth="1"/>
    <col min="12049" max="12049" width="2.5546875" style="109" customWidth="1"/>
    <col min="12050" max="12050" width="0.5546875" style="109" customWidth="1"/>
    <col min="12051" max="12051" width="2.5546875" style="109" customWidth="1"/>
    <col min="12052" max="12052" width="0.5546875" style="109" customWidth="1"/>
    <col min="12053" max="12053" width="2.5546875" style="109" customWidth="1"/>
    <col min="12054" max="12054" width="0.5546875" style="109" customWidth="1"/>
    <col min="12055" max="12055" width="2.5546875" style="109" customWidth="1"/>
    <col min="12056" max="12056" width="0.5546875" style="109" customWidth="1"/>
    <col min="12057" max="12057" width="2.5546875" style="109" customWidth="1"/>
    <col min="12058" max="12058" width="0.5546875" style="109" customWidth="1"/>
    <col min="12059" max="12059" width="2.5546875" style="109" customWidth="1"/>
    <col min="12060" max="12060" width="0.5546875" style="109" customWidth="1"/>
    <col min="12061" max="12061" width="2.5546875" style="109" customWidth="1"/>
    <col min="12062" max="12062" width="0.5546875" style="109" customWidth="1"/>
    <col min="12063" max="12063" width="2.5546875" style="109" customWidth="1"/>
    <col min="12064" max="12064" width="0.5546875" style="109" customWidth="1"/>
    <col min="12065" max="12065" width="2.5546875" style="109" customWidth="1"/>
    <col min="12066" max="12066" width="0.5546875" style="109" customWidth="1"/>
    <col min="12067" max="12067" width="2.5546875" style="109" customWidth="1"/>
    <col min="12068" max="12068" width="0.5546875" style="109" customWidth="1"/>
    <col min="12069" max="12069" width="2.5546875" style="109" customWidth="1"/>
    <col min="12070" max="12070" width="0.5546875" style="109" customWidth="1"/>
    <col min="12071" max="12071" width="2.5546875" style="109" customWidth="1"/>
    <col min="12072" max="12072" width="0.5546875" style="109" customWidth="1"/>
    <col min="12073" max="12073" width="2.5546875" style="109" customWidth="1"/>
    <col min="12074" max="12074" width="0.5546875" style="109" customWidth="1"/>
    <col min="12075" max="12075" width="2.5546875" style="109" customWidth="1"/>
    <col min="12076" max="12076" width="0.5546875" style="109" customWidth="1"/>
    <col min="12077" max="12077" width="2.5546875" style="109" customWidth="1"/>
    <col min="12078" max="12078" width="0.5546875" style="109" customWidth="1"/>
    <col min="12079" max="12079" width="2.5546875" style="109" customWidth="1"/>
    <col min="12080" max="12080" width="0.5546875" style="109" customWidth="1"/>
    <col min="12081" max="12081" width="2.5546875" style="109" customWidth="1"/>
    <col min="12082" max="12082" width="0.5546875" style="109" customWidth="1"/>
    <col min="12083" max="12083" width="2.5546875" style="109" customWidth="1"/>
    <col min="12084" max="12084" width="0.5546875" style="109" customWidth="1"/>
    <col min="12085" max="12085" width="2.5546875" style="109" customWidth="1"/>
    <col min="12086" max="12086" width="0.5546875" style="109" customWidth="1"/>
    <col min="12087" max="12087" width="2.5546875" style="109" customWidth="1"/>
    <col min="12088" max="12088" width="0.5546875" style="109" customWidth="1"/>
    <col min="12089" max="12089" width="2.5546875" style="109" customWidth="1"/>
    <col min="12090" max="12090" width="0.5546875" style="109" customWidth="1"/>
    <col min="12091" max="12091" width="2.5546875" style="109" customWidth="1"/>
    <col min="12092" max="12092" width="0.5546875" style="109" customWidth="1"/>
    <col min="12093" max="12093" width="2.5546875" style="109" customWidth="1"/>
    <col min="12094" max="12094" width="0.5546875" style="109" customWidth="1"/>
    <col min="12095" max="12095" width="2.5546875" style="109" customWidth="1"/>
    <col min="12096" max="12096" width="0.5546875" style="109" customWidth="1"/>
    <col min="12097" max="12097" width="2.5546875" style="109" customWidth="1"/>
    <col min="12098" max="12098" width="0.5546875" style="109" customWidth="1"/>
    <col min="12099" max="12099" width="2.5546875" style="109" customWidth="1"/>
    <col min="12100" max="12100" width="0.5546875" style="109" customWidth="1"/>
    <col min="12101" max="12101" width="2.5546875" style="109" customWidth="1"/>
    <col min="12102" max="12102" width="0.5546875" style="109" customWidth="1"/>
    <col min="12103" max="12103" width="2.5546875" style="109" customWidth="1"/>
    <col min="12104" max="12104" width="0.5546875" style="109" customWidth="1"/>
    <col min="12105" max="12105" width="2.5546875" style="109" customWidth="1"/>
    <col min="12106" max="12106" width="0.5546875" style="109" customWidth="1"/>
    <col min="12107" max="12107" width="2.5546875" style="109" customWidth="1"/>
    <col min="12108" max="12108" width="0.5546875" style="109" customWidth="1"/>
    <col min="12109" max="12109" width="2.5546875" style="109" customWidth="1"/>
    <col min="12110" max="12110" width="0.5546875" style="109" customWidth="1"/>
    <col min="12111" max="12111" width="2.5546875" style="109" customWidth="1"/>
    <col min="12112" max="12112" width="0.5546875" style="109" customWidth="1"/>
    <col min="12113" max="12113" width="2.5546875" style="109" customWidth="1"/>
    <col min="12114" max="12114" width="0.5546875" style="109" customWidth="1"/>
    <col min="12115" max="12115" width="2.5546875" style="109" customWidth="1"/>
    <col min="12116" max="12116" width="0.5546875" style="109" customWidth="1"/>
    <col min="12117" max="12117" width="2.5546875" style="109" customWidth="1"/>
    <col min="12118" max="12118" width="0.5546875" style="109" customWidth="1"/>
    <col min="12119" max="12119" width="2.5546875" style="109" customWidth="1"/>
    <col min="12120" max="12120" width="0.5546875" style="109" customWidth="1"/>
    <col min="12121" max="12121" width="2.5546875" style="109" customWidth="1"/>
    <col min="12122" max="12122" width="0.5546875" style="109" customWidth="1"/>
    <col min="12123" max="12123" width="2.5546875" style="109" customWidth="1"/>
    <col min="12124" max="12124" width="0.5546875" style="109" customWidth="1"/>
    <col min="12125" max="12125" width="2.5546875" style="109" customWidth="1"/>
    <col min="12126" max="12126" width="0.5546875" style="109" customWidth="1"/>
    <col min="12127" max="12130" width="9.109375" style="109"/>
    <col min="12131" max="12159" width="2.6640625" style="109" customWidth="1"/>
    <col min="12160" max="12291" width="9.109375" style="109"/>
    <col min="12292" max="12292" width="0.88671875" style="109" customWidth="1"/>
    <col min="12293" max="12293" width="2.5546875" style="109" customWidth="1"/>
    <col min="12294" max="12294" width="0.5546875" style="109" customWidth="1"/>
    <col min="12295" max="12295" width="2.5546875" style="109" customWidth="1"/>
    <col min="12296" max="12296" width="0.5546875" style="109" customWidth="1"/>
    <col min="12297" max="12297" width="2.5546875" style="109" customWidth="1"/>
    <col min="12298" max="12298" width="0.5546875" style="109" customWidth="1"/>
    <col min="12299" max="12299" width="2.5546875" style="109" customWidth="1"/>
    <col min="12300" max="12300" width="0.5546875" style="109" customWidth="1"/>
    <col min="12301" max="12301" width="2.5546875" style="109" customWidth="1"/>
    <col min="12302" max="12302" width="0.5546875" style="109" customWidth="1"/>
    <col min="12303" max="12303" width="2.5546875" style="109" customWidth="1"/>
    <col min="12304" max="12304" width="0.5546875" style="109" customWidth="1"/>
    <col min="12305" max="12305" width="2.5546875" style="109" customWidth="1"/>
    <col min="12306" max="12306" width="0.5546875" style="109" customWidth="1"/>
    <col min="12307" max="12307" width="2.5546875" style="109" customWidth="1"/>
    <col min="12308" max="12308" width="0.5546875" style="109" customWidth="1"/>
    <col min="12309" max="12309" width="2.5546875" style="109" customWidth="1"/>
    <col min="12310" max="12310" width="0.5546875" style="109" customWidth="1"/>
    <col min="12311" max="12311" width="2.5546875" style="109" customWidth="1"/>
    <col min="12312" max="12312" width="0.5546875" style="109" customWidth="1"/>
    <col min="12313" max="12313" width="2.5546875" style="109" customWidth="1"/>
    <col min="12314" max="12314" width="0.5546875" style="109" customWidth="1"/>
    <col min="12315" max="12315" width="2.5546875" style="109" customWidth="1"/>
    <col min="12316" max="12316" width="0.5546875" style="109" customWidth="1"/>
    <col min="12317" max="12317" width="2.5546875" style="109" customWidth="1"/>
    <col min="12318" max="12318" width="0.5546875" style="109" customWidth="1"/>
    <col min="12319" max="12319" width="2.5546875" style="109" customWidth="1"/>
    <col min="12320" max="12320" width="0.5546875" style="109" customWidth="1"/>
    <col min="12321" max="12321" width="2.5546875" style="109" customWidth="1"/>
    <col min="12322" max="12322" width="0.5546875" style="109" customWidth="1"/>
    <col min="12323" max="12323" width="2.5546875" style="109" customWidth="1"/>
    <col min="12324" max="12324" width="0.5546875" style="109" customWidth="1"/>
    <col min="12325" max="12325" width="2.5546875" style="109" customWidth="1"/>
    <col min="12326" max="12326" width="0.5546875" style="109" customWidth="1"/>
    <col min="12327" max="12327" width="2.5546875" style="109" customWidth="1"/>
    <col min="12328" max="12328" width="0.5546875" style="109" customWidth="1"/>
    <col min="12329" max="12329" width="2.5546875" style="109" customWidth="1"/>
    <col min="12330" max="12330" width="0.5546875" style="109" customWidth="1"/>
    <col min="12331" max="12331" width="2.5546875" style="109" customWidth="1"/>
    <col min="12332" max="12332" width="0.5546875" style="109" customWidth="1"/>
    <col min="12333" max="12333" width="2.5546875" style="109" customWidth="1"/>
    <col min="12334" max="12334" width="0.5546875" style="109" customWidth="1"/>
    <col min="12335" max="12335" width="2.5546875" style="109" customWidth="1"/>
    <col min="12336" max="12336" width="0.5546875" style="109" customWidth="1"/>
    <col min="12337" max="12337" width="2.5546875" style="109" customWidth="1"/>
    <col min="12338" max="12338" width="0.5546875" style="109" customWidth="1"/>
    <col min="12339" max="12339" width="2.5546875" style="109" customWidth="1"/>
    <col min="12340" max="12340" width="0.5546875" style="109" customWidth="1"/>
    <col min="12341" max="12341" width="2.5546875" style="109" customWidth="1"/>
    <col min="12342" max="12342" width="0.5546875" style="109" customWidth="1"/>
    <col min="12343" max="12343" width="2.5546875" style="109" customWidth="1"/>
    <col min="12344" max="12344" width="0.5546875" style="109" customWidth="1"/>
    <col min="12345" max="12345" width="2.5546875" style="109" customWidth="1"/>
    <col min="12346" max="12346" width="0.5546875" style="109" customWidth="1"/>
    <col min="12347" max="12347" width="2.5546875" style="109" customWidth="1"/>
    <col min="12348" max="12348" width="0.5546875" style="109" customWidth="1"/>
    <col min="12349" max="12349" width="2.5546875" style="109" customWidth="1"/>
    <col min="12350" max="12350" width="0.5546875" style="109" customWidth="1"/>
    <col min="12351" max="12351" width="2.5546875" style="109" customWidth="1"/>
    <col min="12352" max="12352" width="0.5546875" style="109" customWidth="1"/>
    <col min="12353" max="12353" width="2.5546875" style="109" customWidth="1"/>
    <col min="12354" max="12354" width="0.5546875" style="109" customWidth="1"/>
    <col min="12355" max="12355" width="2.5546875" style="109" customWidth="1"/>
    <col min="12356" max="12356" width="0.5546875" style="109" customWidth="1"/>
    <col min="12357" max="12357" width="2.5546875" style="109" customWidth="1"/>
    <col min="12358" max="12358" width="0.5546875" style="109" customWidth="1"/>
    <col min="12359" max="12359" width="2.5546875" style="109" customWidth="1"/>
    <col min="12360" max="12360" width="0.5546875" style="109" customWidth="1"/>
    <col min="12361" max="12361" width="2.5546875" style="109" customWidth="1"/>
    <col min="12362" max="12362" width="0.5546875" style="109" customWidth="1"/>
    <col min="12363" max="12363" width="2.5546875" style="109" customWidth="1"/>
    <col min="12364" max="12364" width="0.5546875" style="109" customWidth="1"/>
    <col min="12365" max="12365" width="2.5546875" style="109" customWidth="1"/>
    <col min="12366" max="12366" width="0.5546875" style="109" customWidth="1"/>
    <col min="12367" max="12367" width="2.5546875" style="109" customWidth="1"/>
    <col min="12368" max="12368" width="0.5546875" style="109" customWidth="1"/>
    <col min="12369" max="12369" width="2.5546875" style="109" customWidth="1"/>
    <col min="12370" max="12370" width="0.5546875" style="109" customWidth="1"/>
    <col min="12371" max="12371" width="2.5546875" style="109" customWidth="1"/>
    <col min="12372" max="12372" width="0.5546875" style="109" customWidth="1"/>
    <col min="12373" max="12373" width="2.5546875" style="109" customWidth="1"/>
    <col min="12374" max="12374" width="0.5546875" style="109" customWidth="1"/>
    <col min="12375" max="12375" width="2.5546875" style="109" customWidth="1"/>
    <col min="12376" max="12376" width="0.5546875" style="109" customWidth="1"/>
    <col min="12377" max="12377" width="2.5546875" style="109" customWidth="1"/>
    <col min="12378" max="12378" width="0.5546875" style="109" customWidth="1"/>
    <col min="12379" max="12379" width="2.5546875" style="109" customWidth="1"/>
    <col min="12380" max="12380" width="0.5546875" style="109" customWidth="1"/>
    <col min="12381" max="12381" width="2.5546875" style="109" customWidth="1"/>
    <col min="12382" max="12382" width="0.5546875" style="109" customWidth="1"/>
    <col min="12383" max="12386" width="9.109375" style="109"/>
    <col min="12387" max="12415" width="2.6640625" style="109" customWidth="1"/>
    <col min="12416" max="12547" width="9.109375" style="109"/>
    <col min="12548" max="12548" width="0.88671875" style="109" customWidth="1"/>
    <col min="12549" max="12549" width="2.5546875" style="109" customWidth="1"/>
    <col min="12550" max="12550" width="0.5546875" style="109" customWidth="1"/>
    <col min="12551" max="12551" width="2.5546875" style="109" customWidth="1"/>
    <col min="12552" max="12552" width="0.5546875" style="109" customWidth="1"/>
    <col min="12553" max="12553" width="2.5546875" style="109" customWidth="1"/>
    <col min="12554" max="12554" width="0.5546875" style="109" customWidth="1"/>
    <col min="12555" max="12555" width="2.5546875" style="109" customWidth="1"/>
    <col min="12556" max="12556" width="0.5546875" style="109" customWidth="1"/>
    <col min="12557" max="12557" width="2.5546875" style="109" customWidth="1"/>
    <col min="12558" max="12558" width="0.5546875" style="109" customWidth="1"/>
    <col min="12559" max="12559" width="2.5546875" style="109" customWidth="1"/>
    <col min="12560" max="12560" width="0.5546875" style="109" customWidth="1"/>
    <col min="12561" max="12561" width="2.5546875" style="109" customWidth="1"/>
    <col min="12562" max="12562" width="0.5546875" style="109" customWidth="1"/>
    <col min="12563" max="12563" width="2.5546875" style="109" customWidth="1"/>
    <col min="12564" max="12564" width="0.5546875" style="109" customWidth="1"/>
    <col min="12565" max="12565" width="2.5546875" style="109" customWidth="1"/>
    <col min="12566" max="12566" width="0.5546875" style="109" customWidth="1"/>
    <col min="12567" max="12567" width="2.5546875" style="109" customWidth="1"/>
    <col min="12568" max="12568" width="0.5546875" style="109" customWidth="1"/>
    <col min="12569" max="12569" width="2.5546875" style="109" customWidth="1"/>
    <col min="12570" max="12570" width="0.5546875" style="109" customWidth="1"/>
    <col min="12571" max="12571" width="2.5546875" style="109" customWidth="1"/>
    <col min="12572" max="12572" width="0.5546875" style="109" customWidth="1"/>
    <col min="12573" max="12573" width="2.5546875" style="109" customWidth="1"/>
    <col min="12574" max="12574" width="0.5546875" style="109" customWidth="1"/>
    <col min="12575" max="12575" width="2.5546875" style="109" customWidth="1"/>
    <col min="12576" max="12576" width="0.5546875" style="109" customWidth="1"/>
    <col min="12577" max="12577" width="2.5546875" style="109" customWidth="1"/>
    <col min="12578" max="12578" width="0.5546875" style="109" customWidth="1"/>
    <col min="12579" max="12579" width="2.5546875" style="109" customWidth="1"/>
    <col min="12580" max="12580" width="0.5546875" style="109" customWidth="1"/>
    <col min="12581" max="12581" width="2.5546875" style="109" customWidth="1"/>
    <col min="12582" max="12582" width="0.5546875" style="109" customWidth="1"/>
    <col min="12583" max="12583" width="2.5546875" style="109" customWidth="1"/>
    <col min="12584" max="12584" width="0.5546875" style="109" customWidth="1"/>
    <col min="12585" max="12585" width="2.5546875" style="109" customWidth="1"/>
    <col min="12586" max="12586" width="0.5546875" style="109" customWidth="1"/>
    <col min="12587" max="12587" width="2.5546875" style="109" customWidth="1"/>
    <col min="12588" max="12588" width="0.5546875" style="109" customWidth="1"/>
    <col min="12589" max="12589" width="2.5546875" style="109" customWidth="1"/>
    <col min="12590" max="12590" width="0.5546875" style="109" customWidth="1"/>
    <col min="12591" max="12591" width="2.5546875" style="109" customWidth="1"/>
    <col min="12592" max="12592" width="0.5546875" style="109" customWidth="1"/>
    <col min="12593" max="12593" width="2.5546875" style="109" customWidth="1"/>
    <col min="12594" max="12594" width="0.5546875" style="109" customWidth="1"/>
    <col min="12595" max="12595" width="2.5546875" style="109" customWidth="1"/>
    <col min="12596" max="12596" width="0.5546875" style="109" customWidth="1"/>
    <col min="12597" max="12597" width="2.5546875" style="109" customWidth="1"/>
    <col min="12598" max="12598" width="0.5546875" style="109" customWidth="1"/>
    <col min="12599" max="12599" width="2.5546875" style="109" customWidth="1"/>
    <col min="12600" max="12600" width="0.5546875" style="109" customWidth="1"/>
    <col min="12601" max="12601" width="2.5546875" style="109" customWidth="1"/>
    <col min="12602" max="12602" width="0.5546875" style="109" customWidth="1"/>
    <col min="12603" max="12603" width="2.5546875" style="109" customWidth="1"/>
    <col min="12604" max="12604" width="0.5546875" style="109" customWidth="1"/>
    <col min="12605" max="12605" width="2.5546875" style="109" customWidth="1"/>
    <col min="12606" max="12606" width="0.5546875" style="109" customWidth="1"/>
    <col min="12607" max="12607" width="2.5546875" style="109" customWidth="1"/>
    <col min="12608" max="12608" width="0.5546875" style="109" customWidth="1"/>
    <col min="12609" max="12609" width="2.5546875" style="109" customWidth="1"/>
    <col min="12610" max="12610" width="0.5546875" style="109" customWidth="1"/>
    <col min="12611" max="12611" width="2.5546875" style="109" customWidth="1"/>
    <col min="12612" max="12612" width="0.5546875" style="109" customWidth="1"/>
    <col min="12613" max="12613" width="2.5546875" style="109" customWidth="1"/>
    <col min="12614" max="12614" width="0.5546875" style="109" customWidth="1"/>
    <col min="12615" max="12615" width="2.5546875" style="109" customWidth="1"/>
    <col min="12616" max="12616" width="0.5546875" style="109" customWidth="1"/>
    <col min="12617" max="12617" width="2.5546875" style="109" customWidth="1"/>
    <col min="12618" max="12618" width="0.5546875" style="109" customWidth="1"/>
    <col min="12619" max="12619" width="2.5546875" style="109" customWidth="1"/>
    <col min="12620" max="12620" width="0.5546875" style="109" customWidth="1"/>
    <col min="12621" max="12621" width="2.5546875" style="109" customWidth="1"/>
    <col min="12622" max="12622" width="0.5546875" style="109" customWidth="1"/>
    <col min="12623" max="12623" width="2.5546875" style="109" customWidth="1"/>
    <col min="12624" max="12624" width="0.5546875" style="109" customWidth="1"/>
    <col min="12625" max="12625" width="2.5546875" style="109" customWidth="1"/>
    <col min="12626" max="12626" width="0.5546875" style="109" customWidth="1"/>
    <col min="12627" max="12627" width="2.5546875" style="109" customWidth="1"/>
    <col min="12628" max="12628" width="0.5546875" style="109" customWidth="1"/>
    <col min="12629" max="12629" width="2.5546875" style="109" customWidth="1"/>
    <col min="12630" max="12630" width="0.5546875" style="109" customWidth="1"/>
    <col min="12631" max="12631" width="2.5546875" style="109" customWidth="1"/>
    <col min="12632" max="12632" width="0.5546875" style="109" customWidth="1"/>
    <col min="12633" max="12633" width="2.5546875" style="109" customWidth="1"/>
    <col min="12634" max="12634" width="0.5546875" style="109" customWidth="1"/>
    <col min="12635" max="12635" width="2.5546875" style="109" customWidth="1"/>
    <col min="12636" max="12636" width="0.5546875" style="109" customWidth="1"/>
    <col min="12637" max="12637" width="2.5546875" style="109" customWidth="1"/>
    <col min="12638" max="12638" width="0.5546875" style="109" customWidth="1"/>
    <col min="12639" max="12642" width="9.109375" style="109"/>
    <col min="12643" max="12671" width="2.6640625" style="109" customWidth="1"/>
    <col min="12672" max="12803" width="9.109375" style="109"/>
    <col min="12804" max="12804" width="0.88671875" style="109" customWidth="1"/>
    <col min="12805" max="12805" width="2.5546875" style="109" customWidth="1"/>
    <col min="12806" max="12806" width="0.5546875" style="109" customWidth="1"/>
    <col min="12807" max="12807" width="2.5546875" style="109" customWidth="1"/>
    <col min="12808" max="12808" width="0.5546875" style="109" customWidth="1"/>
    <col min="12809" max="12809" width="2.5546875" style="109" customWidth="1"/>
    <col min="12810" max="12810" width="0.5546875" style="109" customWidth="1"/>
    <col min="12811" max="12811" width="2.5546875" style="109" customWidth="1"/>
    <col min="12812" max="12812" width="0.5546875" style="109" customWidth="1"/>
    <col min="12813" max="12813" width="2.5546875" style="109" customWidth="1"/>
    <col min="12814" max="12814" width="0.5546875" style="109" customWidth="1"/>
    <col min="12815" max="12815" width="2.5546875" style="109" customWidth="1"/>
    <col min="12816" max="12816" width="0.5546875" style="109" customWidth="1"/>
    <col min="12817" max="12817" width="2.5546875" style="109" customWidth="1"/>
    <col min="12818" max="12818" width="0.5546875" style="109" customWidth="1"/>
    <col min="12819" max="12819" width="2.5546875" style="109" customWidth="1"/>
    <col min="12820" max="12820" width="0.5546875" style="109" customWidth="1"/>
    <col min="12821" max="12821" width="2.5546875" style="109" customWidth="1"/>
    <col min="12822" max="12822" width="0.5546875" style="109" customWidth="1"/>
    <col min="12823" max="12823" width="2.5546875" style="109" customWidth="1"/>
    <col min="12824" max="12824" width="0.5546875" style="109" customWidth="1"/>
    <col min="12825" max="12825" width="2.5546875" style="109" customWidth="1"/>
    <col min="12826" max="12826" width="0.5546875" style="109" customWidth="1"/>
    <col min="12827" max="12827" width="2.5546875" style="109" customWidth="1"/>
    <col min="12828" max="12828" width="0.5546875" style="109" customWidth="1"/>
    <col min="12829" max="12829" width="2.5546875" style="109" customWidth="1"/>
    <col min="12830" max="12830" width="0.5546875" style="109" customWidth="1"/>
    <col min="12831" max="12831" width="2.5546875" style="109" customWidth="1"/>
    <col min="12832" max="12832" width="0.5546875" style="109" customWidth="1"/>
    <col min="12833" max="12833" width="2.5546875" style="109" customWidth="1"/>
    <col min="12834" max="12834" width="0.5546875" style="109" customWidth="1"/>
    <col min="12835" max="12835" width="2.5546875" style="109" customWidth="1"/>
    <col min="12836" max="12836" width="0.5546875" style="109" customWidth="1"/>
    <col min="12837" max="12837" width="2.5546875" style="109" customWidth="1"/>
    <col min="12838" max="12838" width="0.5546875" style="109" customWidth="1"/>
    <col min="12839" max="12839" width="2.5546875" style="109" customWidth="1"/>
    <col min="12840" max="12840" width="0.5546875" style="109" customWidth="1"/>
    <col min="12841" max="12841" width="2.5546875" style="109" customWidth="1"/>
    <col min="12842" max="12842" width="0.5546875" style="109" customWidth="1"/>
    <col min="12843" max="12843" width="2.5546875" style="109" customWidth="1"/>
    <col min="12844" max="12844" width="0.5546875" style="109" customWidth="1"/>
    <col min="12845" max="12845" width="2.5546875" style="109" customWidth="1"/>
    <col min="12846" max="12846" width="0.5546875" style="109" customWidth="1"/>
    <col min="12847" max="12847" width="2.5546875" style="109" customWidth="1"/>
    <col min="12848" max="12848" width="0.5546875" style="109" customWidth="1"/>
    <col min="12849" max="12849" width="2.5546875" style="109" customWidth="1"/>
    <col min="12850" max="12850" width="0.5546875" style="109" customWidth="1"/>
    <col min="12851" max="12851" width="2.5546875" style="109" customWidth="1"/>
    <col min="12852" max="12852" width="0.5546875" style="109" customWidth="1"/>
    <col min="12853" max="12853" width="2.5546875" style="109" customWidth="1"/>
    <col min="12854" max="12854" width="0.5546875" style="109" customWidth="1"/>
    <col min="12855" max="12855" width="2.5546875" style="109" customWidth="1"/>
    <col min="12856" max="12856" width="0.5546875" style="109" customWidth="1"/>
    <col min="12857" max="12857" width="2.5546875" style="109" customWidth="1"/>
    <col min="12858" max="12858" width="0.5546875" style="109" customWidth="1"/>
    <col min="12859" max="12859" width="2.5546875" style="109" customWidth="1"/>
    <col min="12860" max="12860" width="0.5546875" style="109" customWidth="1"/>
    <col min="12861" max="12861" width="2.5546875" style="109" customWidth="1"/>
    <col min="12862" max="12862" width="0.5546875" style="109" customWidth="1"/>
    <col min="12863" max="12863" width="2.5546875" style="109" customWidth="1"/>
    <col min="12864" max="12864" width="0.5546875" style="109" customWidth="1"/>
    <col min="12865" max="12865" width="2.5546875" style="109" customWidth="1"/>
    <col min="12866" max="12866" width="0.5546875" style="109" customWidth="1"/>
    <col min="12867" max="12867" width="2.5546875" style="109" customWidth="1"/>
    <col min="12868" max="12868" width="0.5546875" style="109" customWidth="1"/>
    <col min="12869" max="12869" width="2.5546875" style="109" customWidth="1"/>
    <col min="12870" max="12870" width="0.5546875" style="109" customWidth="1"/>
    <col min="12871" max="12871" width="2.5546875" style="109" customWidth="1"/>
    <col min="12872" max="12872" width="0.5546875" style="109" customWidth="1"/>
    <col min="12873" max="12873" width="2.5546875" style="109" customWidth="1"/>
    <col min="12874" max="12874" width="0.5546875" style="109" customWidth="1"/>
    <col min="12875" max="12875" width="2.5546875" style="109" customWidth="1"/>
    <col min="12876" max="12876" width="0.5546875" style="109" customWidth="1"/>
    <col min="12877" max="12877" width="2.5546875" style="109" customWidth="1"/>
    <col min="12878" max="12878" width="0.5546875" style="109" customWidth="1"/>
    <col min="12879" max="12879" width="2.5546875" style="109" customWidth="1"/>
    <col min="12880" max="12880" width="0.5546875" style="109" customWidth="1"/>
    <col min="12881" max="12881" width="2.5546875" style="109" customWidth="1"/>
    <col min="12882" max="12882" width="0.5546875" style="109" customWidth="1"/>
    <col min="12883" max="12883" width="2.5546875" style="109" customWidth="1"/>
    <col min="12884" max="12884" width="0.5546875" style="109" customWidth="1"/>
    <col min="12885" max="12885" width="2.5546875" style="109" customWidth="1"/>
    <col min="12886" max="12886" width="0.5546875" style="109" customWidth="1"/>
    <col min="12887" max="12887" width="2.5546875" style="109" customWidth="1"/>
    <col min="12888" max="12888" width="0.5546875" style="109" customWidth="1"/>
    <col min="12889" max="12889" width="2.5546875" style="109" customWidth="1"/>
    <col min="12890" max="12890" width="0.5546875" style="109" customWidth="1"/>
    <col min="12891" max="12891" width="2.5546875" style="109" customWidth="1"/>
    <col min="12892" max="12892" width="0.5546875" style="109" customWidth="1"/>
    <col min="12893" max="12893" width="2.5546875" style="109" customWidth="1"/>
    <col min="12894" max="12894" width="0.5546875" style="109" customWidth="1"/>
    <col min="12895" max="12898" width="9.109375" style="109"/>
    <col min="12899" max="12927" width="2.6640625" style="109" customWidth="1"/>
    <col min="12928" max="13059" width="9.109375" style="109"/>
    <col min="13060" max="13060" width="0.88671875" style="109" customWidth="1"/>
    <col min="13061" max="13061" width="2.5546875" style="109" customWidth="1"/>
    <col min="13062" max="13062" width="0.5546875" style="109" customWidth="1"/>
    <col min="13063" max="13063" width="2.5546875" style="109" customWidth="1"/>
    <col min="13064" max="13064" width="0.5546875" style="109" customWidth="1"/>
    <col min="13065" max="13065" width="2.5546875" style="109" customWidth="1"/>
    <col min="13066" max="13066" width="0.5546875" style="109" customWidth="1"/>
    <col min="13067" max="13067" width="2.5546875" style="109" customWidth="1"/>
    <col min="13068" max="13068" width="0.5546875" style="109" customWidth="1"/>
    <col min="13069" max="13069" width="2.5546875" style="109" customWidth="1"/>
    <col min="13070" max="13070" width="0.5546875" style="109" customWidth="1"/>
    <col min="13071" max="13071" width="2.5546875" style="109" customWidth="1"/>
    <col min="13072" max="13072" width="0.5546875" style="109" customWidth="1"/>
    <col min="13073" max="13073" width="2.5546875" style="109" customWidth="1"/>
    <col min="13074" max="13074" width="0.5546875" style="109" customWidth="1"/>
    <col min="13075" max="13075" width="2.5546875" style="109" customWidth="1"/>
    <col min="13076" max="13076" width="0.5546875" style="109" customWidth="1"/>
    <col min="13077" max="13077" width="2.5546875" style="109" customWidth="1"/>
    <col min="13078" max="13078" width="0.5546875" style="109" customWidth="1"/>
    <col min="13079" max="13079" width="2.5546875" style="109" customWidth="1"/>
    <col min="13080" max="13080" width="0.5546875" style="109" customWidth="1"/>
    <col min="13081" max="13081" width="2.5546875" style="109" customWidth="1"/>
    <col min="13082" max="13082" width="0.5546875" style="109" customWidth="1"/>
    <col min="13083" max="13083" width="2.5546875" style="109" customWidth="1"/>
    <col min="13084" max="13084" width="0.5546875" style="109" customWidth="1"/>
    <col min="13085" max="13085" width="2.5546875" style="109" customWidth="1"/>
    <col min="13086" max="13086" width="0.5546875" style="109" customWidth="1"/>
    <col min="13087" max="13087" width="2.5546875" style="109" customWidth="1"/>
    <col min="13088" max="13088" width="0.5546875" style="109" customWidth="1"/>
    <col min="13089" max="13089" width="2.5546875" style="109" customWidth="1"/>
    <col min="13090" max="13090" width="0.5546875" style="109" customWidth="1"/>
    <col min="13091" max="13091" width="2.5546875" style="109" customWidth="1"/>
    <col min="13092" max="13092" width="0.5546875" style="109" customWidth="1"/>
    <col min="13093" max="13093" width="2.5546875" style="109" customWidth="1"/>
    <col min="13094" max="13094" width="0.5546875" style="109" customWidth="1"/>
    <col min="13095" max="13095" width="2.5546875" style="109" customWidth="1"/>
    <col min="13096" max="13096" width="0.5546875" style="109" customWidth="1"/>
    <col min="13097" max="13097" width="2.5546875" style="109" customWidth="1"/>
    <col min="13098" max="13098" width="0.5546875" style="109" customWidth="1"/>
    <col min="13099" max="13099" width="2.5546875" style="109" customWidth="1"/>
    <col min="13100" max="13100" width="0.5546875" style="109" customWidth="1"/>
    <col min="13101" max="13101" width="2.5546875" style="109" customWidth="1"/>
    <col min="13102" max="13102" width="0.5546875" style="109" customWidth="1"/>
    <col min="13103" max="13103" width="2.5546875" style="109" customWidth="1"/>
    <col min="13104" max="13104" width="0.5546875" style="109" customWidth="1"/>
    <col min="13105" max="13105" width="2.5546875" style="109" customWidth="1"/>
    <col min="13106" max="13106" width="0.5546875" style="109" customWidth="1"/>
    <col min="13107" max="13107" width="2.5546875" style="109" customWidth="1"/>
    <col min="13108" max="13108" width="0.5546875" style="109" customWidth="1"/>
    <col min="13109" max="13109" width="2.5546875" style="109" customWidth="1"/>
    <col min="13110" max="13110" width="0.5546875" style="109" customWidth="1"/>
    <col min="13111" max="13111" width="2.5546875" style="109" customWidth="1"/>
    <col min="13112" max="13112" width="0.5546875" style="109" customWidth="1"/>
    <col min="13113" max="13113" width="2.5546875" style="109" customWidth="1"/>
    <col min="13114" max="13114" width="0.5546875" style="109" customWidth="1"/>
    <col min="13115" max="13115" width="2.5546875" style="109" customWidth="1"/>
    <col min="13116" max="13116" width="0.5546875" style="109" customWidth="1"/>
    <col min="13117" max="13117" width="2.5546875" style="109" customWidth="1"/>
    <col min="13118" max="13118" width="0.5546875" style="109" customWidth="1"/>
    <col min="13119" max="13119" width="2.5546875" style="109" customWidth="1"/>
    <col min="13120" max="13120" width="0.5546875" style="109" customWidth="1"/>
    <col min="13121" max="13121" width="2.5546875" style="109" customWidth="1"/>
    <col min="13122" max="13122" width="0.5546875" style="109" customWidth="1"/>
    <col min="13123" max="13123" width="2.5546875" style="109" customWidth="1"/>
    <col min="13124" max="13124" width="0.5546875" style="109" customWidth="1"/>
    <col min="13125" max="13125" width="2.5546875" style="109" customWidth="1"/>
    <col min="13126" max="13126" width="0.5546875" style="109" customWidth="1"/>
    <col min="13127" max="13127" width="2.5546875" style="109" customWidth="1"/>
    <col min="13128" max="13128" width="0.5546875" style="109" customWidth="1"/>
    <col min="13129" max="13129" width="2.5546875" style="109" customWidth="1"/>
    <col min="13130" max="13130" width="0.5546875" style="109" customWidth="1"/>
    <col min="13131" max="13131" width="2.5546875" style="109" customWidth="1"/>
    <col min="13132" max="13132" width="0.5546875" style="109" customWidth="1"/>
    <col min="13133" max="13133" width="2.5546875" style="109" customWidth="1"/>
    <col min="13134" max="13134" width="0.5546875" style="109" customWidth="1"/>
    <col min="13135" max="13135" width="2.5546875" style="109" customWidth="1"/>
    <col min="13136" max="13136" width="0.5546875" style="109" customWidth="1"/>
    <col min="13137" max="13137" width="2.5546875" style="109" customWidth="1"/>
    <col min="13138" max="13138" width="0.5546875" style="109" customWidth="1"/>
    <col min="13139" max="13139" width="2.5546875" style="109" customWidth="1"/>
    <col min="13140" max="13140" width="0.5546875" style="109" customWidth="1"/>
    <col min="13141" max="13141" width="2.5546875" style="109" customWidth="1"/>
    <col min="13142" max="13142" width="0.5546875" style="109" customWidth="1"/>
    <col min="13143" max="13143" width="2.5546875" style="109" customWidth="1"/>
    <col min="13144" max="13144" width="0.5546875" style="109" customWidth="1"/>
    <col min="13145" max="13145" width="2.5546875" style="109" customWidth="1"/>
    <col min="13146" max="13146" width="0.5546875" style="109" customWidth="1"/>
    <col min="13147" max="13147" width="2.5546875" style="109" customWidth="1"/>
    <col min="13148" max="13148" width="0.5546875" style="109" customWidth="1"/>
    <col min="13149" max="13149" width="2.5546875" style="109" customWidth="1"/>
    <col min="13150" max="13150" width="0.5546875" style="109" customWidth="1"/>
    <col min="13151" max="13154" width="9.109375" style="109"/>
    <col min="13155" max="13183" width="2.6640625" style="109" customWidth="1"/>
    <col min="13184" max="13315" width="9.109375" style="109"/>
    <col min="13316" max="13316" width="0.88671875" style="109" customWidth="1"/>
    <col min="13317" max="13317" width="2.5546875" style="109" customWidth="1"/>
    <col min="13318" max="13318" width="0.5546875" style="109" customWidth="1"/>
    <col min="13319" max="13319" width="2.5546875" style="109" customWidth="1"/>
    <col min="13320" max="13320" width="0.5546875" style="109" customWidth="1"/>
    <col min="13321" max="13321" width="2.5546875" style="109" customWidth="1"/>
    <col min="13322" max="13322" width="0.5546875" style="109" customWidth="1"/>
    <col min="13323" max="13323" width="2.5546875" style="109" customWidth="1"/>
    <col min="13324" max="13324" width="0.5546875" style="109" customWidth="1"/>
    <col min="13325" max="13325" width="2.5546875" style="109" customWidth="1"/>
    <col min="13326" max="13326" width="0.5546875" style="109" customWidth="1"/>
    <col min="13327" max="13327" width="2.5546875" style="109" customWidth="1"/>
    <col min="13328" max="13328" width="0.5546875" style="109" customWidth="1"/>
    <col min="13329" max="13329" width="2.5546875" style="109" customWidth="1"/>
    <col min="13330" max="13330" width="0.5546875" style="109" customWidth="1"/>
    <col min="13331" max="13331" width="2.5546875" style="109" customWidth="1"/>
    <col min="13332" max="13332" width="0.5546875" style="109" customWidth="1"/>
    <col min="13333" max="13333" width="2.5546875" style="109" customWidth="1"/>
    <col min="13334" max="13334" width="0.5546875" style="109" customWidth="1"/>
    <col min="13335" max="13335" width="2.5546875" style="109" customWidth="1"/>
    <col min="13336" max="13336" width="0.5546875" style="109" customWidth="1"/>
    <col min="13337" max="13337" width="2.5546875" style="109" customWidth="1"/>
    <col min="13338" max="13338" width="0.5546875" style="109" customWidth="1"/>
    <col min="13339" max="13339" width="2.5546875" style="109" customWidth="1"/>
    <col min="13340" max="13340" width="0.5546875" style="109" customWidth="1"/>
    <col min="13341" max="13341" width="2.5546875" style="109" customWidth="1"/>
    <col min="13342" max="13342" width="0.5546875" style="109" customWidth="1"/>
    <col min="13343" max="13343" width="2.5546875" style="109" customWidth="1"/>
    <col min="13344" max="13344" width="0.5546875" style="109" customWidth="1"/>
    <col min="13345" max="13345" width="2.5546875" style="109" customWidth="1"/>
    <col min="13346" max="13346" width="0.5546875" style="109" customWidth="1"/>
    <col min="13347" max="13347" width="2.5546875" style="109" customWidth="1"/>
    <col min="13348" max="13348" width="0.5546875" style="109" customWidth="1"/>
    <col min="13349" max="13349" width="2.5546875" style="109" customWidth="1"/>
    <col min="13350" max="13350" width="0.5546875" style="109" customWidth="1"/>
    <col min="13351" max="13351" width="2.5546875" style="109" customWidth="1"/>
    <col min="13352" max="13352" width="0.5546875" style="109" customWidth="1"/>
    <col min="13353" max="13353" width="2.5546875" style="109" customWidth="1"/>
    <col min="13354" max="13354" width="0.5546875" style="109" customWidth="1"/>
    <col min="13355" max="13355" width="2.5546875" style="109" customWidth="1"/>
    <col min="13356" max="13356" width="0.5546875" style="109" customWidth="1"/>
    <col min="13357" max="13357" width="2.5546875" style="109" customWidth="1"/>
    <col min="13358" max="13358" width="0.5546875" style="109" customWidth="1"/>
    <col min="13359" max="13359" width="2.5546875" style="109" customWidth="1"/>
    <col min="13360" max="13360" width="0.5546875" style="109" customWidth="1"/>
    <col min="13361" max="13361" width="2.5546875" style="109" customWidth="1"/>
    <col min="13362" max="13362" width="0.5546875" style="109" customWidth="1"/>
    <col min="13363" max="13363" width="2.5546875" style="109" customWidth="1"/>
    <col min="13364" max="13364" width="0.5546875" style="109" customWidth="1"/>
    <col min="13365" max="13365" width="2.5546875" style="109" customWidth="1"/>
    <col min="13366" max="13366" width="0.5546875" style="109" customWidth="1"/>
    <col min="13367" max="13367" width="2.5546875" style="109" customWidth="1"/>
    <col min="13368" max="13368" width="0.5546875" style="109" customWidth="1"/>
    <col min="13369" max="13369" width="2.5546875" style="109" customWidth="1"/>
    <col min="13370" max="13370" width="0.5546875" style="109" customWidth="1"/>
    <col min="13371" max="13371" width="2.5546875" style="109" customWidth="1"/>
    <col min="13372" max="13372" width="0.5546875" style="109" customWidth="1"/>
    <col min="13373" max="13373" width="2.5546875" style="109" customWidth="1"/>
    <col min="13374" max="13374" width="0.5546875" style="109" customWidth="1"/>
    <col min="13375" max="13375" width="2.5546875" style="109" customWidth="1"/>
    <col min="13376" max="13376" width="0.5546875" style="109" customWidth="1"/>
    <col min="13377" max="13377" width="2.5546875" style="109" customWidth="1"/>
    <col min="13378" max="13378" width="0.5546875" style="109" customWidth="1"/>
    <col min="13379" max="13379" width="2.5546875" style="109" customWidth="1"/>
    <col min="13380" max="13380" width="0.5546875" style="109" customWidth="1"/>
    <col min="13381" max="13381" width="2.5546875" style="109" customWidth="1"/>
    <col min="13382" max="13382" width="0.5546875" style="109" customWidth="1"/>
    <col min="13383" max="13383" width="2.5546875" style="109" customWidth="1"/>
    <col min="13384" max="13384" width="0.5546875" style="109" customWidth="1"/>
    <col min="13385" max="13385" width="2.5546875" style="109" customWidth="1"/>
    <col min="13386" max="13386" width="0.5546875" style="109" customWidth="1"/>
    <col min="13387" max="13387" width="2.5546875" style="109" customWidth="1"/>
    <col min="13388" max="13388" width="0.5546875" style="109" customWidth="1"/>
    <col min="13389" max="13389" width="2.5546875" style="109" customWidth="1"/>
    <col min="13390" max="13390" width="0.5546875" style="109" customWidth="1"/>
    <col min="13391" max="13391" width="2.5546875" style="109" customWidth="1"/>
    <col min="13392" max="13392" width="0.5546875" style="109" customWidth="1"/>
    <col min="13393" max="13393" width="2.5546875" style="109" customWidth="1"/>
    <col min="13394" max="13394" width="0.5546875" style="109" customWidth="1"/>
    <col min="13395" max="13395" width="2.5546875" style="109" customWidth="1"/>
    <col min="13396" max="13396" width="0.5546875" style="109" customWidth="1"/>
    <col min="13397" max="13397" width="2.5546875" style="109" customWidth="1"/>
    <col min="13398" max="13398" width="0.5546875" style="109" customWidth="1"/>
    <col min="13399" max="13399" width="2.5546875" style="109" customWidth="1"/>
    <col min="13400" max="13400" width="0.5546875" style="109" customWidth="1"/>
    <col min="13401" max="13401" width="2.5546875" style="109" customWidth="1"/>
    <col min="13402" max="13402" width="0.5546875" style="109" customWidth="1"/>
    <col min="13403" max="13403" width="2.5546875" style="109" customWidth="1"/>
    <col min="13404" max="13404" width="0.5546875" style="109" customWidth="1"/>
    <col min="13405" max="13405" width="2.5546875" style="109" customWidth="1"/>
    <col min="13406" max="13406" width="0.5546875" style="109" customWidth="1"/>
    <col min="13407" max="13410" width="9.109375" style="109"/>
    <col min="13411" max="13439" width="2.6640625" style="109" customWidth="1"/>
    <col min="13440" max="13571" width="9.109375" style="109"/>
    <col min="13572" max="13572" width="0.88671875" style="109" customWidth="1"/>
    <col min="13573" max="13573" width="2.5546875" style="109" customWidth="1"/>
    <col min="13574" max="13574" width="0.5546875" style="109" customWidth="1"/>
    <col min="13575" max="13575" width="2.5546875" style="109" customWidth="1"/>
    <col min="13576" max="13576" width="0.5546875" style="109" customWidth="1"/>
    <col min="13577" max="13577" width="2.5546875" style="109" customWidth="1"/>
    <col min="13578" max="13578" width="0.5546875" style="109" customWidth="1"/>
    <col min="13579" max="13579" width="2.5546875" style="109" customWidth="1"/>
    <col min="13580" max="13580" width="0.5546875" style="109" customWidth="1"/>
    <col min="13581" max="13581" width="2.5546875" style="109" customWidth="1"/>
    <col min="13582" max="13582" width="0.5546875" style="109" customWidth="1"/>
    <col min="13583" max="13583" width="2.5546875" style="109" customWidth="1"/>
    <col min="13584" max="13584" width="0.5546875" style="109" customWidth="1"/>
    <col min="13585" max="13585" width="2.5546875" style="109" customWidth="1"/>
    <col min="13586" max="13586" width="0.5546875" style="109" customWidth="1"/>
    <col min="13587" max="13587" width="2.5546875" style="109" customWidth="1"/>
    <col min="13588" max="13588" width="0.5546875" style="109" customWidth="1"/>
    <col min="13589" max="13589" width="2.5546875" style="109" customWidth="1"/>
    <col min="13590" max="13590" width="0.5546875" style="109" customWidth="1"/>
    <col min="13591" max="13591" width="2.5546875" style="109" customWidth="1"/>
    <col min="13592" max="13592" width="0.5546875" style="109" customWidth="1"/>
    <col min="13593" max="13593" width="2.5546875" style="109" customWidth="1"/>
    <col min="13594" max="13594" width="0.5546875" style="109" customWidth="1"/>
    <col min="13595" max="13595" width="2.5546875" style="109" customWidth="1"/>
    <col min="13596" max="13596" width="0.5546875" style="109" customWidth="1"/>
    <col min="13597" max="13597" width="2.5546875" style="109" customWidth="1"/>
    <col min="13598" max="13598" width="0.5546875" style="109" customWidth="1"/>
    <col min="13599" max="13599" width="2.5546875" style="109" customWidth="1"/>
    <col min="13600" max="13600" width="0.5546875" style="109" customWidth="1"/>
    <col min="13601" max="13601" width="2.5546875" style="109" customWidth="1"/>
    <col min="13602" max="13602" width="0.5546875" style="109" customWidth="1"/>
    <col min="13603" max="13603" width="2.5546875" style="109" customWidth="1"/>
    <col min="13604" max="13604" width="0.5546875" style="109" customWidth="1"/>
    <col min="13605" max="13605" width="2.5546875" style="109" customWidth="1"/>
    <col min="13606" max="13606" width="0.5546875" style="109" customWidth="1"/>
    <col min="13607" max="13607" width="2.5546875" style="109" customWidth="1"/>
    <col min="13608" max="13608" width="0.5546875" style="109" customWidth="1"/>
    <col min="13609" max="13609" width="2.5546875" style="109" customWidth="1"/>
    <col min="13610" max="13610" width="0.5546875" style="109" customWidth="1"/>
    <col min="13611" max="13611" width="2.5546875" style="109" customWidth="1"/>
    <col min="13612" max="13612" width="0.5546875" style="109" customWidth="1"/>
    <col min="13613" max="13613" width="2.5546875" style="109" customWidth="1"/>
    <col min="13614" max="13614" width="0.5546875" style="109" customWidth="1"/>
    <col min="13615" max="13615" width="2.5546875" style="109" customWidth="1"/>
    <col min="13616" max="13616" width="0.5546875" style="109" customWidth="1"/>
    <col min="13617" max="13617" width="2.5546875" style="109" customWidth="1"/>
    <col min="13618" max="13618" width="0.5546875" style="109" customWidth="1"/>
    <col min="13619" max="13619" width="2.5546875" style="109" customWidth="1"/>
    <col min="13620" max="13620" width="0.5546875" style="109" customWidth="1"/>
    <col min="13621" max="13621" width="2.5546875" style="109" customWidth="1"/>
    <col min="13622" max="13622" width="0.5546875" style="109" customWidth="1"/>
    <col min="13623" max="13623" width="2.5546875" style="109" customWidth="1"/>
    <col min="13624" max="13624" width="0.5546875" style="109" customWidth="1"/>
    <col min="13625" max="13625" width="2.5546875" style="109" customWidth="1"/>
    <col min="13626" max="13626" width="0.5546875" style="109" customWidth="1"/>
    <col min="13627" max="13627" width="2.5546875" style="109" customWidth="1"/>
    <col min="13628" max="13628" width="0.5546875" style="109" customWidth="1"/>
    <col min="13629" max="13629" width="2.5546875" style="109" customWidth="1"/>
    <col min="13630" max="13630" width="0.5546875" style="109" customWidth="1"/>
    <col min="13631" max="13631" width="2.5546875" style="109" customWidth="1"/>
    <col min="13632" max="13632" width="0.5546875" style="109" customWidth="1"/>
    <col min="13633" max="13633" width="2.5546875" style="109" customWidth="1"/>
    <col min="13634" max="13634" width="0.5546875" style="109" customWidth="1"/>
    <col min="13635" max="13635" width="2.5546875" style="109" customWidth="1"/>
    <col min="13636" max="13636" width="0.5546875" style="109" customWidth="1"/>
    <col min="13637" max="13637" width="2.5546875" style="109" customWidth="1"/>
    <col min="13638" max="13638" width="0.5546875" style="109" customWidth="1"/>
    <col min="13639" max="13639" width="2.5546875" style="109" customWidth="1"/>
    <col min="13640" max="13640" width="0.5546875" style="109" customWidth="1"/>
    <col min="13641" max="13641" width="2.5546875" style="109" customWidth="1"/>
    <col min="13642" max="13642" width="0.5546875" style="109" customWidth="1"/>
    <col min="13643" max="13643" width="2.5546875" style="109" customWidth="1"/>
    <col min="13644" max="13644" width="0.5546875" style="109" customWidth="1"/>
    <col min="13645" max="13645" width="2.5546875" style="109" customWidth="1"/>
    <col min="13646" max="13646" width="0.5546875" style="109" customWidth="1"/>
    <col min="13647" max="13647" width="2.5546875" style="109" customWidth="1"/>
    <col min="13648" max="13648" width="0.5546875" style="109" customWidth="1"/>
    <col min="13649" max="13649" width="2.5546875" style="109" customWidth="1"/>
    <col min="13650" max="13650" width="0.5546875" style="109" customWidth="1"/>
    <col min="13651" max="13651" width="2.5546875" style="109" customWidth="1"/>
    <col min="13652" max="13652" width="0.5546875" style="109" customWidth="1"/>
    <col min="13653" max="13653" width="2.5546875" style="109" customWidth="1"/>
    <col min="13654" max="13654" width="0.5546875" style="109" customWidth="1"/>
    <col min="13655" max="13655" width="2.5546875" style="109" customWidth="1"/>
    <col min="13656" max="13656" width="0.5546875" style="109" customWidth="1"/>
    <col min="13657" max="13657" width="2.5546875" style="109" customWidth="1"/>
    <col min="13658" max="13658" width="0.5546875" style="109" customWidth="1"/>
    <col min="13659" max="13659" width="2.5546875" style="109" customWidth="1"/>
    <col min="13660" max="13660" width="0.5546875" style="109" customWidth="1"/>
    <col min="13661" max="13661" width="2.5546875" style="109" customWidth="1"/>
    <col min="13662" max="13662" width="0.5546875" style="109" customWidth="1"/>
    <col min="13663" max="13666" width="9.109375" style="109"/>
    <col min="13667" max="13695" width="2.6640625" style="109" customWidth="1"/>
    <col min="13696" max="13827" width="9.109375" style="109"/>
    <col min="13828" max="13828" width="0.88671875" style="109" customWidth="1"/>
    <col min="13829" max="13829" width="2.5546875" style="109" customWidth="1"/>
    <col min="13830" max="13830" width="0.5546875" style="109" customWidth="1"/>
    <col min="13831" max="13831" width="2.5546875" style="109" customWidth="1"/>
    <col min="13832" max="13832" width="0.5546875" style="109" customWidth="1"/>
    <col min="13833" max="13833" width="2.5546875" style="109" customWidth="1"/>
    <col min="13834" max="13834" width="0.5546875" style="109" customWidth="1"/>
    <col min="13835" max="13835" width="2.5546875" style="109" customWidth="1"/>
    <col min="13836" max="13836" width="0.5546875" style="109" customWidth="1"/>
    <col min="13837" max="13837" width="2.5546875" style="109" customWidth="1"/>
    <col min="13838" max="13838" width="0.5546875" style="109" customWidth="1"/>
    <col min="13839" max="13839" width="2.5546875" style="109" customWidth="1"/>
    <col min="13840" max="13840" width="0.5546875" style="109" customWidth="1"/>
    <col min="13841" max="13841" width="2.5546875" style="109" customWidth="1"/>
    <col min="13842" max="13842" width="0.5546875" style="109" customWidth="1"/>
    <col min="13843" max="13843" width="2.5546875" style="109" customWidth="1"/>
    <col min="13844" max="13844" width="0.5546875" style="109" customWidth="1"/>
    <col min="13845" max="13845" width="2.5546875" style="109" customWidth="1"/>
    <col min="13846" max="13846" width="0.5546875" style="109" customWidth="1"/>
    <col min="13847" max="13847" width="2.5546875" style="109" customWidth="1"/>
    <col min="13848" max="13848" width="0.5546875" style="109" customWidth="1"/>
    <col min="13849" max="13849" width="2.5546875" style="109" customWidth="1"/>
    <col min="13850" max="13850" width="0.5546875" style="109" customWidth="1"/>
    <col min="13851" max="13851" width="2.5546875" style="109" customWidth="1"/>
    <col min="13852" max="13852" width="0.5546875" style="109" customWidth="1"/>
    <col min="13853" max="13853" width="2.5546875" style="109" customWidth="1"/>
    <col min="13854" max="13854" width="0.5546875" style="109" customWidth="1"/>
    <col min="13855" max="13855" width="2.5546875" style="109" customWidth="1"/>
    <col min="13856" max="13856" width="0.5546875" style="109" customWidth="1"/>
    <col min="13857" max="13857" width="2.5546875" style="109" customWidth="1"/>
    <col min="13858" max="13858" width="0.5546875" style="109" customWidth="1"/>
    <col min="13859" max="13859" width="2.5546875" style="109" customWidth="1"/>
    <col min="13860" max="13860" width="0.5546875" style="109" customWidth="1"/>
    <col min="13861" max="13861" width="2.5546875" style="109" customWidth="1"/>
    <col min="13862" max="13862" width="0.5546875" style="109" customWidth="1"/>
    <col min="13863" max="13863" width="2.5546875" style="109" customWidth="1"/>
    <col min="13864" max="13864" width="0.5546875" style="109" customWidth="1"/>
    <col min="13865" max="13865" width="2.5546875" style="109" customWidth="1"/>
    <col min="13866" max="13866" width="0.5546875" style="109" customWidth="1"/>
    <col min="13867" max="13867" width="2.5546875" style="109" customWidth="1"/>
    <col min="13868" max="13868" width="0.5546875" style="109" customWidth="1"/>
    <col min="13869" max="13869" width="2.5546875" style="109" customWidth="1"/>
    <col min="13870" max="13870" width="0.5546875" style="109" customWidth="1"/>
    <col min="13871" max="13871" width="2.5546875" style="109" customWidth="1"/>
    <col min="13872" max="13872" width="0.5546875" style="109" customWidth="1"/>
    <col min="13873" max="13873" width="2.5546875" style="109" customWidth="1"/>
    <col min="13874" max="13874" width="0.5546875" style="109" customWidth="1"/>
    <col min="13875" max="13875" width="2.5546875" style="109" customWidth="1"/>
    <col min="13876" max="13876" width="0.5546875" style="109" customWidth="1"/>
    <col min="13877" max="13877" width="2.5546875" style="109" customWidth="1"/>
    <col min="13878" max="13878" width="0.5546875" style="109" customWidth="1"/>
    <col min="13879" max="13879" width="2.5546875" style="109" customWidth="1"/>
    <col min="13880" max="13880" width="0.5546875" style="109" customWidth="1"/>
    <col min="13881" max="13881" width="2.5546875" style="109" customWidth="1"/>
    <col min="13882" max="13882" width="0.5546875" style="109" customWidth="1"/>
    <col min="13883" max="13883" width="2.5546875" style="109" customWidth="1"/>
    <col min="13884" max="13884" width="0.5546875" style="109" customWidth="1"/>
    <col min="13885" max="13885" width="2.5546875" style="109" customWidth="1"/>
    <col min="13886" max="13886" width="0.5546875" style="109" customWidth="1"/>
    <col min="13887" max="13887" width="2.5546875" style="109" customWidth="1"/>
    <col min="13888" max="13888" width="0.5546875" style="109" customWidth="1"/>
    <col min="13889" max="13889" width="2.5546875" style="109" customWidth="1"/>
    <col min="13890" max="13890" width="0.5546875" style="109" customWidth="1"/>
    <col min="13891" max="13891" width="2.5546875" style="109" customWidth="1"/>
    <col min="13892" max="13892" width="0.5546875" style="109" customWidth="1"/>
    <col min="13893" max="13893" width="2.5546875" style="109" customWidth="1"/>
    <col min="13894" max="13894" width="0.5546875" style="109" customWidth="1"/>
    <col min="13895" max="13895" width="2.5546875" style="109" customWidth="1"/>
    <col min="13896" max="13896" width="0.5546875" style="109" customWidth="1"/>
    <col min="13897" max="13897" width="2.5546875" style="109" customWidth="1"/>
    <col min="13898" max="13898" width="0.5546875" style="109" customWidth="1"/>
    <col min="13899" max="13899" width="2.5546875" style="109" customWidth="1"/>
    <col min="13900" max="13900" width="0.5546875" style="109" customWidth="1"/>
    <col min="13901" max="13901" width="2.5546875" style="109" customWidth="1"/>
    <col min="13902" max="13902" width="0.5546875" style="109" customWidth="1"/>
    <col min="13903" max="13903" width="2.5546875" style="109" customWidth="1"/>
    <col min="13904" max="13904" width="0.5546875" style="109" customWidth="1"/>
    <col min="13905" max="13905" width="2.5546875" style="109" customWidth="1"/>
    <col min="13906" max="13906" width="0.5546875" style="109" customWidth="1"/>
    <col min="13907" max="13907" width="2.5546875" style="109" customWidth="1"/>
    <col min="13908" max="13908" width="0.5546875" style="109" customWidth="1"/>
    <col min="13909" max="13909" width="2.5546875" style="109" customWidth="1"/>
    <col min="13910" max="13910" width="0.5546875" style="109" customWidth="1"/>
    <col min="13911" max="13911" width="2.5546875" style="109" customWidth="1"/>
    <col min="13912" max="13912" width="0.5546875" style="109" customWidth="1"/>
    <col min="13913" max="13913" width="2.5546875" style="109" customWidth="1"/>
    <col min="13914" max="13914" width="0.5546875" style="109" customWidth="1"/>
    <col min="13915" max="13915" width="2.5546875" style="109" customWidth="1"/>
    <col min="13916" max="13916" width="0.5546875" style="109" customWidth="1"/>
    <col min="13917" max="13917" width="2.5546875" style="109" customWidth="1"/>
    <col min="13918" max="13918" width="0.5546875" style="109" customWidth="1"/>
    <col min="13919" max="13922" width="9.109375" style="109"/>
    <col min="13923" max="13951" width="2.6640625" style="109" customWidth="1"/>
    <col min="13952" max="14083" width="9.109375" style="109"/>
    <col min="14084" max="14084" width="0.88671875" style="109" customWidth="1"/>
    <col min="14085" max="14085" width="2.5546875" style="109" customWidth="1"/>
    <col min="14086" max="14086" width="0.5546875" style="109" customWidth="1"/>
    <col min="14087" max="14087" width="2.5546875" style="109" customWidth="1"/>
    <col min="14088" max="14088" width="0.5546875" style="109" customWidth="1"/>
    <col min="14089" max="14089" width="2.5546875" style="109" customWidth="1"/>
    <col min="14090" max="14090" width="0.5546875" style="109" customWidth="1"/>
    <col min="14091" max="14091" width="2.5546875" style="109" customWidth="1"/>
    <col min="14092" max="14092" width="0.5546875" style="109" customWidth="1"/>
    <col min="14093" max="14093" width="2.5546875" style="109" customWidth="1"/>
    <col min="14094" max="14094" width="0.5546875" style="109" customWidth="1"/>
    <col min="14095" max="14095" width="2.5546875" style="109" customWidth="1"/>
    <col min="14096" max="14096" width="0.5546875" style="109" customWidth="1"/>
    <col min="14097" max="14097" width="2.5546875" style="109" customWidth="1"/>
    <col min="14098" max="14098" width="0.5546875" style="109" customWidth="1"/>
    <col min="14099" max="14099" width="2.5546875" style="109" customWidth="1"/>
    <col min="14100" max="14100" width="0.5546875" style="109" customWidth="1"/>
    <col min="14101" max="14101" width="2.5546875" style="109" customWidth="1"/>
    <col min="14102" max="14102" width="0.5546875" style="109" customWidth="1"/>
    <col min="14103" max="14103" width="2.5546875" style="109" customWidth="1"/>
    <col min="14104" max="14104" width="0.5546875" style="109" customWidth="1"/>
    <col min="14105" max="14105" width="2.5546875" style="109" customWidth="1"/>
    <col min="14106" max="14106" width="0.5546875" style="109" customWidth="1"/>
    <col min="14107" max="14107" width="2.5546875" style="109" customWidth="1"/>
    <col min="14108" max="14108" width="0.5546875" style="109" customWidth="1"/>
    <col min="14109" max="14109" width="2.5546875" style="109" customWidth="1"/>
    <col min="14110" max="14110" width="0.5546875" style="109" customWidth="1"/>
    <col min="14111" max="14111" width="2.5546875" style="109" customWidth="1"/>
    <col min="14112" max="14112" width="0.5546875" style="109" customWidth="1"/>
    <col min="14113" max="14113" width="2.5546875" style="109" customWidth="1"/>
    <col min="14114" max="14114" width="0.5546875" style="109" customWidth="1"/>
    <col min="14115" max="14115" width="2.5546875" style="109" customWidth="1"/>
    <col min="14116" max="14116" width="0.5546875" style="109" customWidth="1"/>
    <col min="14117" max="14117" width="2.5546875" style="109" customWidth="1"/>
    <col min="14118" max="14118" width="0.5546875" style="109" customWidth="1"/>
    <col min="14119" max="14119" width="2.5546875" style="109" customWidth="1"/>
    <col min="14120" max="14120" width="0.5546875" style="109" customWidth="1"/>
    <col min="14121" max="14121" width="2.5546875" style="109" customWidth="1"/>
    <col min="14122" max="14122" width="0.5546875" style="109" customWidth="1"/>
    <col min="14123" max="14123" width="2.5546875" style="109" customWidth="1"/>
    <col min="14124" max="14124" width="0.5546875" style="109" customWidth="1"/>
    <col min="14125" max="14125" width="2.5546875" style="109" customWidth="1"/>
    <col min="14126" max="14126" width="0.5546875" style="109" customWidth="1"/>
    <col min="14127" max="14127" width="2.5546875" style="109" customWidth="1"/>
    <col min="14128" max="14128" width="0.5546875" style="109" customWidth="1"/>
    <col min="14129" max="14129" width="2.5546875" style="109" customWidth="1"/>
    <col min="14130" max="14130" width="0.5546875" style="109" customWidth="1"/>
    <col min="14131" max="14131" width="2.5546875" style="109" customWidth="1"/>
    <col min="14132" max="14132" width="0.5546875" style="109" customWidth="1"/>
    <col min="14133" max="14133" width="2.5546875" style="109" customWidth="1"/>
    <col min="14134" max="14134" width="0.5546875" style="109" customWidth="1"/>
    <col min="14135" max="14135" width="2.5546875" style="109" customWidth="1"/>
    <col min="14136" max="14136" width="0.5546875" style="109" customWidth="1"/>
    <col min="14137" max="14137" width="2.5546875" style="109" customWidth="1"/>
    <col min="14138" max="14138" width="0.5546875" style="109" customWidth="1"/>
    <col min="14139" max="14139" width="2.5546875" style="109" customWidth="1"/>
    <col min="14140" max="14140" width="0.5546875" style="109" customWidth="1"/>
    <col min="14141" max="14141" width="2.5546875" style="109" customWidth="1"/>
    <col min="14142" max="14142" width="0.5546875" style="109" customWidth="1"/>
    <col min="14143" max="14143" width="2.5546875" style="109" customWidth="1"/>
    <col min="14144" max="14144" width="0.5546875" style="109" customWidth="1"/>
    <col min="14145" max="14145" width="2.5546875" style="109" customWidth="1"/>
    <col min="14146" max="14146" width="0.5546875" style="109" customWidth="1"/>
    <col min="14147" max="14147" width="2.5546875" style="109" customWidth="1"/>
    <col min="14148" max="14148" width="0.5546875" style="109" customWidth="1"/>
    <col min="14149" max="14149" width="2.5546875" style="109" customWidth="1"/>
    <col min="14150" max="14150" width="0.5546875" style="109" customWidth="1"/>
    <col min="14151" max="14151" width="2.5546875" style="109" customWidth="1"/>
    <col min="14152" max="14152" width="0.5546875" style="109" customWidth="1"/>
    <col min="14153" max="14153" width="2.5546875" style="109" customWidth="1"/>
    <col min="14154" max="14154" width="0.5546875" style="109" customWidth="1"/>
    <col min="14155" max="14155" width="2.5546875" style="109" customWidth="1"/>
    <col min="14156" max="14156" width="0.5546875" style="109" customWidth="1"/>
    <col min="14157" max="14157" width="2.5546875" style="109" customWidth="1"/>
    <col min="14158" max="14158" width="0.5546875" style="109" customWidth="1"/>
    <col min="14159" max="14159" width="2.5546875" style="109" customWidth="1"/>
    <col min="14160" max="14160" width="0.5546875" style="109" customWidth="1"/>
    <col min="14161" max="14161" width="2.5546875" style="109" customWidth="1"/>
    <col min="14162" max="14162" width="0.5546875" style="109" customWidth="1"/>
    <col min="14163" max="14163" width="2.5546875" style="109" customWidth="1"/>
    <col min="14164" max="14164" width="0.5546875" style="109" customWidth="1"/>
    <col min="14165" max="14165" width="2.5546875" style="109" customWidth="1"/>
    <col min="14166" max="14166" width="0.5546875" style="109" customWidth="1"/>
    <col min="14167" max="14167" width="2.5546875" style="109" customWidth="1"/>
    <col min="14168" max="14168" width="0.5546875" style="109" customWidth="1"/>
    <col min="14169" max="14169" width="2.5546875" style="109" customWidth="1"/>
    <col min="14170" max="14170" width="0.5546875" style="109" customWidth="1"/>
    <col min="14171" max="14171" width="2.5546875" style="109" customWidth="1"/>
    <col min="14172" max="14172" width="0.5546875" style="109" customWidth="1"/>
    <col min="14173" max="14173" width="2.5546875" style="109" customWidth="1"/>
    <col min="14174" max="14174" width="0.5546875" style="109" customWidth="1"/>
    <col min="14175" max="14178" width="9.109375" style="109"/>
    <col min="14179" max="14207" width="2.6640625" style="109" customWidth="1"/>
    <col min="14208" max="14339" width="9.109375" style="109"/>
    <col min="14340" max="14340" width="0.88671875" style="109" customWidth="1"/>
    <col min="14341" max="14341" width="2.5546875" style="109" customWidth="1"/>
    <col min="14342" max="14342" width="0.5546875" style="109" customWidth="1"/>
    <col min="14343" max="14343" width="2.5546875" style="109" customWidth="1"/>
    <col min="14344" max="14344" width="0.5546875" style="109" customWidth="1"/>
    <col min="14345" max="14345" width="2.5546875" style="109" customWidth="1"/>
    <col min="14346" max="14346" width="0.5546875" style="109" customWidth="1"/>
    <col min="14347" max="14347" width="2.5546875" style="109" customWidth="1"/>
    <col min="14348" max="14348" width="0.5546875" style="109" customWidth="1"/>
    <col min="14349" max="14349" width="2.5546875" style="109" customWidth="1"/>
    <col min="14350" max="14350" width="0.5546875" style="109" customWidth="1"/>
    <col min="14351" max="14351" width="2.5546875" style="109" customWidth="1"/>
    <col min="14352" max="14352" width="0.5546875" style="109" customWidth="1"/>
    <col min="14353" max="14353" width="2.5546875" style="109" customWidth="1"/>
    <col min="14354" max="14354" width="0.5546875" style="109" customWidth="1"/>
    <col min="14355" max="14355" width="2.5546875" style="109" customWidth="1"/>
    <col min="14356" max="14356" width="0.5546875" style="109" customWidth="1"/>
    <col min="14357" max="14357" width="2.5546875" style="109" customWidth="1"/>
    <col min="14358" max="14358" width="0.5546875" style="109" customWidth="1"/>
    <col min="14359" max="14359" width="2.5546875" style="109" customWidth="1"/>
    <col min="14360" max="14360" width="0.5546875" style="109" customWidth="1"/>
    <col min="14361" max="14361" width="2.5546875" style="109" customWidth="1"/>
    <col min="14362" max="14362" width="0.5546875" style="109" customWidth="1"/>
    <col min="14363" max="14363" width="2.5546875" style="109" customWidth="1"/>
    <col min="14364" max="14364" width="0.5546875" style="109" customWidth="1"/>
    <col min="14365" max="14365" width="2.5546875" style="109" customWidth="1"/>
    <col min="14366" max="14366" width="0.5546875" style="109" customWidth="1"/>
    <col min="14367" max="14367" width="2.5546875" style="109" customWidth="1"/>
    <col min="14368" max="14368" width="0.5546875" style="109" customWidth="1"/>
    <col min="14369" max="14369" width="2.5546875" style="109" customWidth="1"/>
    <col min="14370" max="14370" width="0.5546875" style="109" customWidth="1"/>
    <col min="14371" max="14371" width="2.5546875" style="109" customWidth="1"/>
    <col min="14372" max="14372" width="0.5546875" style="109" customWidth="1"/>
    <col min="14373" max="14373" width="2.5546875" style="109" customWidth="1"/>
    <col min="14374" max="14374" width="0.5546875" style="109" customWidth="1"/>
    <col min="14375" max="14375" width="2.5546875" style="109" customWidth="1"/>
    <col min="14376" max="14376" width="0.5546875" style="109" customWidth="1"/>
    <col min="14377" max="14377" width="2.5546875" style="109" customWidth="1"/>
    <col min="14378" max="14378" width="0.5546875" style="109" customWidth="1"/>
    <col min="14379" max="14379" width="2.5546875" style="109" customWidth="1"/>
    <col min="14380" max="14380" width="0.5546875" style="109" customWidth="1"/>
    <col min="14381" max="14381" width="2.5546875" style="109" customWidth="1"/>
    <col min="14382" max="14382" width="0.5546875" style="109" customWidth="1"/>
    <col min="14383" max="14383" width="2.5546875" style="109" customWidth="1"/>
    <col min="14384" max="14384" width="0.5546875" style="109" customWidth="1"/>
    <col min="14385" max="14385" width="2.5546875" style="109" customWidth="1"/>
    <col min="14386" max="14386" width="0.5546875" style="109" customWidth="1"/>
    <col min="14387" max="14387" width="2.5546875" style="109" customWidth="1"/>
    <col min="14388" max="14388" width="0.5546875" style="109" customWidth="1"/>
    <col min="14389" max="14389" width="2.5546875" style="109" customWidth="1"/>
    <col min="14390" max="14390" width="0.5546875" style="109" customWidth="1"/>
    <col min="14391" max="14391" width="2.5546875" style="109" customWidth="1"/>
    <col min="14392" max="14392" width="0.5546875" style="109" customWidth="1"/>
    <col min="14393" max="14393" width="2.5546875" style="109" customWidth="1"/>
    <col min="14394" max="14394" width="0.5546875" style="109" customWidth="1"/>
    <col min="14395" max="14395" width="2.5546875" style="109" customWidth="1"/>
    <col min="14396" max="14396" width="0.5546875" style="109" customWidth="1"/>
    <col min="14397" max="14397" width="2.5546875" style="109" customWidth="1"/>
    <col min="14398" max="14398" width="0.5546875" style="109" customWidth="1"/>
    <col min="14399" max="14399" width="2.5546875" style="109" customWidth="1"/>
    <col min="14400" max="14400" width="0.5546875" style="109" customWidth="1"/>
    <col min="14401" max="14401" width="2.5546875" style="109" customWidth="1"/>
    <col min="14402" max="14402" width="0.5546875" style="109" customWidth="1"/>
    <col min="14403" max="14403" width="2.5546875" style="109" customWidth="1"/>
    <col min="14404" max="14404" width="0.5546875" style="109" customWidth="1"/>
    <col min="14405" max="14405" width="2.5546875" style="109" customWidth="1"/>
    <col min="14406" max="14406" width="0.5546875" style="109" customWidth="1"/>
    <col min="14407" max="14407" width="2.5546875" style="109" customWidth="1"/>
    <col min="14408" max="14408" width="0.5546875" style="109" customWidth="1"/>
    <col min="14409" max="14409" width="2.5546875" style="109" customWidth="1"/>
    <col min="14410" max="14410" width="0.5546875" style="109" customWidth="1"/>
    <col min="14411" max="14411" width="2.5546875" style="109" customWidth="1"/>
    <col min="14412" max="14412" width="0.5546875" style="109" customWidth="1"/>
    <col min="14413" max="14413" width="2.5546875" style="109" customWidth="1"/>
    <col min="14414" max="14414" width="0.5546875" style="109" customWidth="1"/>
    <col min="14415" max="14415" width="2.5546875" style="109" customWidth="1"/>
    <col min="14416" max="14416" width="0.5546875" style="109" customWidth="1"/>
    <col min="14417" max="14417" width="2.5546875" style="109" customWidth="1"/>
    <col min="14418" max="14418" width="0.5546875" style="109" customWidth="1"/>
    <col min="14419" max="14419" width="2.5546875" style="109" customWidth="1"/>
    <col min="14420" max="14420" width="0.5546875" style="109" customWidth="1"/>
    <col min="14421" max="14421" width="2.5546875" style="109" customWidth="1"/>
    <col min="14422" max="14422" width="0.5546875" style="109" customWidth="1"/>
    <col min="14423" max="14423" width="2.5546875" style="109" customWidth="1"/>
    <col min="14424" max="14424" width="0.5546875" style="109" customWidth="1"/>
    <col min="14425" max="14425" width="2.5546875" style="109" customWidth="1"/>
    <col min="14426" max="14426" width="0.5546875" style="109" customWidth="1"/>
    <col min="14427" max="14427" width="2.5546875" style="109" customWidth="1"/>
    <col min="14428" max="14428" width="0.5546875" style="109" customWidth="1"/>
    <col min="14429" max="14429" width="2.5546875" style="109" customWidth="1"/>
    <col min="14430" max="14430" width="0.5546875" style="109" customWidth="1"/>
    <col min="14431" max="14434" width="9.109375" style="109"/>
    <col min="14435" max="14463" width="2.6640625" style="109" customWidth="1"/>
    <col min="14464" max="14595" width="9.109375" style="109"/>
    <col min="14596" max="14596" width="0.88671875" style="109" customWidth="1"/>
    <col min="14597" max="14597" width="2.5546875" style="109" customWidth="1"/>
    <col min="14598" max="14598" width="0.5546875" style="109" customWidth="1"/>
    <col min="14599" max="14599" width="2.5546875" style="109" customWidth="1"/>
    <col min="14600" max="14600" width="0.5546875" style="109" customWidth="1"/>
    <col min="14601" max="14601" width="2.5546875" style="109" customWidth="1"/>
    <col min="14602" max="14602" width="0.5546875" style="109" customWidth="1"/>
    <col min="14603" max="14603" width="2.5546875" style="109" customWidth="1"/>
    <col min="14604" max="14604" width="0.5546875" style="109" customWidth="1"/>
    <col min="14605" max="14605" width="2.5546875" style="109" customWidth="1"/>
    <col min="14606" max="14606" width="0.5546875" style="109" customWidth="1"/>
    <col min="14607" max="14607" width="2.5546875" style="109" customWidth="1"/>
    <col min="14608" max="14608" width="0.5546875" style="109" customWidth="1"/>
    <col min="14609" max="14609" width="2.5546875" style="109" customWidth="1"/>
    <col min="14610" max="14610" width="0.5546875" style="109" customWidth="1"/>
    <col min="14611" max="14611" width="2.5546875" style="109" customWidth="1"/>
    <col min="14612" max="14612" width="0.5546875" style="109" customWidth="1"/>
    <col min="14613" max="14613" width="2.5546875" style="109" customWidth="1"/>
    <col min="14614" max="14614" width="0.5546875" style="109" customWidth="1"/>
    <col min="14615" max="14615" width="2.5546875" style="109" customWidth="1"/>
    <col min="14616" max="14616" width="0.5546875" style="109" customWidth="1"/>
    <col min="14617" max="14617" width="2.5546875" style="109" customWidth="1"/>
    <col min="14618" max="14618" width="0.5546875" style="109" customWidth="1"/>
    <col min="14619" max="14619" width="2.5546875" style="109" customWidth="1"/>
    <col min="14620" max="14620" width="0.5546875" style="109" customWidth="1"/>
    <col min="14621" max="14621" width="2.5546875" style="109" customWidth="1"/>
    <col min="14622" max="14622" width="0.5546875" style="109" customWidth="1"/>
    <col min="14623" max="14623" width="2.5546875" style="109" customWidth="1"/>
    <col min="14624" max="14624" width="0.5546875" style="109" customWidth="1"/>
    <col min="14625" max="14625" width="2.5546875" style="109" customWidth="1"/>
    <col min="14626" max="14626" width="0.5546875" style="109" customWidth="1"/>
    <col min="14627" max="14627" width="2.5546875" style="109" customWidth="1"/>
    <col min="14628" max="14628" width="0.5546875" style="109" customWidth="1"/>
    <col min="14629" max="14629" width="2.5546875" style="109" customWidth="1"/>
    <col min="14630" max="14630" width="0.5546875" style="109" customWidth="1"/>
    <col min="14631" max="14631" width="2.5546875" style="109" customWidth="1"/>
    <col min="14632" max="14632" width="0.5546875" style="109" customWidth="1"/>
    <col min="14633" max="14633" width="2.5546875" style="109" customWidth="1"/>
    <col min="14634" max="14634" width="0.5546875" style="109" customWidth="1"/>
    <col min="14635" max="14635" width="2.5546875" style="109" customWidth="1"/>
    <col min="14636" max="14636" width="0.5546875" style="109" customWidth="1"/>
    <col min="14637" max="14637" width="2.5546875" style="109" customWidth="1"/>
    <col min="14638" max="14638" width="0.5546875" style="109" customWidth="1"/>
    <col min="14639" max="14639" width="2.5546875" style="109" customWidth="1"/>
    <col min="14640" max="14640" width="0.5546875" style="109" customWidth="1"/>
    <col min="14641" max="14641" width="2.5546875" style="109" customWidth="1"/>
    <col min="14642" max="14642" width="0.5546875" style="109" customWidth="1"/>
    <col min="14643" max="14643" width="2.5546875" style="109" customWidth="1"/>
    <col min="14644" max="14644" width="0.5546875" style="109" customWidth="1"/>
    <col min="14645" max="14645" width="2.5546875" style="109" customWidth="1"/>
    <col min="14646" max="14646" width="0.5546875" style="109" customWidth="1"/>
    <col min="14647" max="14647" width="2.5546875" style="109" customWidth="1"/>
    <col min="14648" max="14648" width="0.5546875" style="109" customWidth="1"/>
    <col min="14649" max="14649" width="2.5546875" style="109" customWidth="1"/>
    <col min="14650" max="14650" width="0.5546875" style="109" customWidth="1"/>
    <col min="14651" max="14651" width="2.5546875" style="109" customWidth="1"/>
    <col min="14652" max="14652" width="0.5546875" style="109" customWidth="1"/>
    <col min="14653" max="14653" width="2.5546875" style="109" customWidth="1"/>
    <col min="14654" max="14654" width="0.5546875" style="109" customWidth="1"/>
    <col min="14655" max="14655" width="2.5546875" style="109" customWidth="1"/>
    <col min="14656" max="14656" width="0.5546875" style="109" customWidth="1"/>
    <col min="14657" max="14657" width="2.5546875" style="109" customWidth="1"/>
    <col min="14658" max="14658" width="0.5546875" style="109" customWidth="1"/>
    <col min="14659" max="14659" width="2.5546875" style="109" customWidth="1"/>
    <col min="14660" max="14660" width="0.5546875" style="109" customWidth="1"/>
    <col min="14661" max="14661" width="2.5546875" style="109" customWidth="1"/>
    <col min="14662" max="14662" width="0.5546875" style="109" customWidth="1"/>
    <col min="14663" max="14663" width="2.5546875" style="109" customWidth="1"/>
    <col min="14664" max="14664" width="0.5546875" style="109" customWidth="1"/>
    <col min="14665" max="14665" width="2.5546875" style="109" customWidth="1"/>
    <col min="14666" max="14666" width="0.5546875" style="109" customWidth="1"/>
    <col min="14667" max="14667" width="2.5546875" style="109" customWidth="1"/>
    <col min="14668" max="14668" width="0.5546875" style="109" customWidth="1"/>
    <col min="14669" max="14669" width="2.5546875" style="109" customWidth="1"/>
    <col min="14670" max="14670" width="0.5546875" style="109" customWidth="1"/>
    <col min="14671" max="14671" width="2.5546875" style="109" customWidth="1"/>
    <col min="14672" max="14672" width="0.5546875" style="109" customWidth="1"/>
    <col min="14673" max="14673" width="2.5546875" style="109" customWidth="1"/>
    <col min="14674" max="14674" width="0.5546875" style="109" customWidth="1"/>
    <col min="14675" max="14675" width="2.5546875" style="109" customWidth="1"/>
    <col min="14676" max="14676" width="0.5546875" style="109" customWidth="1"/>
    <col min="14677" max="14677" width="2.5546875" style="109" customWidth="1"/>
    <col min="14678" max="14678" width="0.5546875" style="109" customWidth="1"/>
    <col min="14679" max="14679" width="2.5546875" style="109" customWidth="1"/>
    <col min="14680" max="14680" width="0.5546875" style="109" customWidth="1"/>
    <col min="14681" max="14681" width="2.5546875" style="109" customWidth="1"/>
    <col min="14682" max="14682" width="0.5546875" style="109" customWidth="1"/>
    <col min="14683" max="14683" width="2.5546875" style="109" customWidth="1"/>
    <col min="14684" max="14684" width="0.5546875" style="109" customWidth="1"/>
    <col min="14685" max="14685" width="2.5546875" style="109" customWidth="1"/>
    <col min="14686" max="14686" width="0.5546875" style="109" customWidth="1"/>
    <col min="14687" max="14690" width="9.109375" style="109"/>
    <col min="14691" max="14719" width="2.6640625" style="109" customWidth="1"/>
    <col min="14720" max="14851" width="9.109375" style="109"/>
    <col min="14852" max="14852" width="0.88671875" style="109" customWidth="1"/>
    <col min="14853" max="14853" width="2.5546875" style="109" customWidth="1"/>
    <col min="14854" max="14854" width="0.5546875" style="109" customWidth="1"/>
    <col min="14855" max="14855" width="2.5546875" style="109" customWidth="1"/>
    <col min="14856" max="14856" width="0.5546875" style="109" customWidth="1"/>
    <col min="14857" max="14857" width="2.5546875" style="109" customWidth="1"/>
    <col min="14858" max="14858" width="0.5546875" style="109" customWidth="1"/>
    <col min="14859" max="14859" width="2.5546875" style="109" customWidth="1"/>
    <col min="14860" max="14860" width="0.5546875" style="109" customWidth="1"/>
    <col min="14861" max="14861" width="2.5546875" style="109" customWidth="1"/>
    <col min="14862" max="14862" width="0.5546875" style="109" customWidth="1"/>
    <col min="14863" max="14863" width="2.5546875" style="109" customWidth="1"/>
    <col min="14864" max="14864" width="0.5546875" style="109" customWidth="1"/>
    <col min="14865" max="14865" width="2.5546875" style="109" customWidth="1"/>
    <col min="14866" max="14866" width="0.5546875" style="109" customWidth="1"/>
    <col min="14867" max="14867" width="2.5546875" style="109" customWidth="1"/>
    <col min="14868" max="14868" width="0.5546875" style="109" customWidth="1"/>
    <col min="14869" max="14869" width="2.5546875" style="109" customWidth="1"/>
    <col min="14870" max="14870" width="0.5546875" style="109" customWidth="1"/>
    <col min="14871" max="14871" width="2.5546875" style="109" customWidth="1"/>
    <col min="14872" max="14872" width="0.5546875" style="109" customWidth="1"/>
    <col min="14873" max="14873" width="2.5546875" style="109" customWidth="1"/>
    <col min="14874" max="14874" width="0.5546875" style="109" customWidth="1"/>
    <col min="14875" max="14875" width="2.5546875" style="109" customWidth="1"/>
    <col min="14876" max="14876" width="0.5546875" style="109" customWidth="1"/>
    <col min="14877" max="14877" width="2.5546875" style="109" customWidth="1"/>
    <col min="14878" max="14878" width="0.5546875" style="109" customWidth="1"/>
    <col min="14879" max="14879" width="2.5546875" style="109" customWidth="1"/>
    <col min="14880" max="14880" width="0.5546875" style="109" customWidth="1"/>
    <col min="14881" max="14881" width="2.5546875" style="109" customWidth="1"/>
    <col min="14882" max="14882" width="0.5546875" style="109" customWidth="1"/>
    <col min="14883" max="14883" width="2.5546875" style="109" customWidth="1"/>
    <col min="14884" max="14884" width="0.5546875" style="109" customWidth="1"/>
    <col min="14885" max="14885" width="2.5546875" style="109" customWidth="1"/>
    <col min="14886" max="14886" width="0.5546875" style="109" customWidth="1"/>
    <col min="14887" max="14887" width="2.5546875" style="109" customWidth="1"/>
    <col min="14888" max="14888" width="0.5546875" style="109" customWidth="1"/>
    <col min="14889" max="14889" width="2.5546875" style="109" customWidth="1"/>
    <col min="14890" max="14890" width="0.5546875" style="109" customWidth="1"/>
    <col min="14891" max="14891" width="2.5546875" style="109" customWidth="1"/>
    <col min="14892" max="14892" width="0.5546875" style="109" customWidth="1"/>
    <col min="14893" max="14893" width="2.5546875" style="109" customWidth="1"/>
    <col min="14894" max="14894" width="0.5546875" style="109" customWidth="1"/>
    <col min="14895" max="14895" width="2.5546875" style="109" customWidth="1"/>
    <col min="14896" max="14896" width="0.5546875" style="109" customWidth="1"/>
    <col min="14897" max="14897" width="2.5546875" style="109" customWidth="1"/>
    <col min="14898" max="14898" width="0.5546875" style="109" customWidth="1"/>
    <col min="14899" max="14899" width="2.5546875" style="109" customWidth="1"/>
    <col min="14900" max="14900" width="0.5546875" style="109" customWidth="1"/>
    <col min="14901" max="14901" width="2.5546875" style="109" customWidth="1"/>
    <col min="14902" max="14902" width="0.5546875" style="109" customWidth="1"/>
    <col min="14903" max="14903" width="2.5546875" style="109" customWidth="1"/>
    <col min="14904" max="14904" width="0.5546875" style="109" customWidth="1"/>
    <col min="14905" max="14905" width="2.5546875" style="109" customWidth="1"/>
    <col min="14906" max="14906" width="0.5546875" style="109" customWidth="1"/>
    <col min="14907" max="14907" width="2.5546875" style="109" customWidth="1"/>
    <col min="14908" max="14908" width="0.5546875" style="109" customWidth="1"/>
    <col min="14909" max="14909" width="2.5546875" style="109" customWidth="1"/>
    <col min="14910" max="14910" width="0.5546875" style="109" customWidth="1"/>
    <col min="14911" max="14911" width="2.5546875" style="109" customWidth="1"/>
    <col min="14912" max="14912" width="0.5546875" style="109" customWidth="1"/>
    <col min="14913" max="14913" width="2.5546875" style="109" customWidth="1"/>
    <col min="14914" max="14914" width="0.5546875" style="109" customWidth="1"/>
    <col min="14915" max="14915" width="2.5546875" style="109" customWidth="1"/>
    <col min="14916" max="14916" width="0.5546875" style="109" customWidth="1"/>
    <col min="14917" max="14917" width="2.5546875" style="109" customWidth="1"/>
    <col min="14918" max="14918" width="0.5546875" style="109" customWidth="1"/>
    <col min="14919" max="14919" width="2.5546875" style="109" customWidth="1"/>
    <col min="14920" max="14920" width="0.5546875" style="109" customWidth="1"/>
    <col min="14921" max="14921" width="2.5546875" style="109" customWidth="1"/>
    <col min="14922" max="14922" width="0.5546875" style="109" customWidth="1"/>
    <col min="14923" max="14923" width="2.5546875" style="109" customWidth="1"/>
    <col min="14924" max="14924" width="0.5546875" style="109" customWidth="1"/>
    <col min="14925" max="14925" width="2.5546875" style="109" customWidth="1"/>
    <col min="14926" max="14926" width="0.5546875" style="109" customWidth="1"/>
    <col min="14927" max="14927" width="2.5546875" style="109" customWidth="1"/>
    <col min="14928" max="14928" width="0.5546875" style="109" customWidth="1"/>
    <col min="14929" max="14929" width="2.5546875" style="109" customWidth="1"/>
    <col min="14930" max="14930" width="0.5546875" style="109" customWidth="1"/>
    <col min="14931" max="14931" width="2.5546875" style="109" customWidth="1"/>
    <col min="14932" max="14932" width="0.5546875" style="109" customWidth="1"/>
    <col min="14933" max="14933" width="2.5546875" style="109" customWidth="1"/>
    <col min="14934" max="14934" width="0.5546875" style="109" customWidth="1"/>
    <col min="14935" max="14935" width="2.5546875" style="109" customWidth="1"/>
    <col min="14936" max="14936" width="0.5546875" style="109" customWidth="1"/>
    <col min="14937" max="14937" width="2.5546875" style="109" customWidth="1"/>
    <col min="14938" max="14938" width="0.5546875" style="109" customWidth="1"/>
    <col min="14939" max="14939" width="2.5546875" style="109" customWidth="1"/>
    <col min="14940" max="14940" width="0.5546875" style="109" customWidth="1"/>
    <col min="14941" max="14941" width="2.5546875" style="109" customWidth="1"/>
    <col min="14942" max="14942" width="0.5546875" style="109" customWidth="1"/>
    <col min="14943" max="14946" width="9.109375" style="109"/>
    <col min="14947" max="14975" width="2.6640625" style="109" customWidth="1"/>
    <col min="14976" max="15107" width="9.109375" style="109"/>
    <col min="15108" max="15108" width="0.88671875" style="109" customWidth="1"/>
    <col min="15109" max="15109" width="2.5546875" style="109" customWidth="1"/>
    <col min="15110" max="15110" width="0.5546875" style="109" customWidth="1"/>
    <col min="15111" max="15111" width="2.5546875" style="109" customWidth="1"/>
    <col min="15112" max="15112" width="0.5546875" style="109" customWidth="1"/>
    <col min="15113" max="15113" width="2.5546875" style="109" customWidth="1"/>
    <col min="15114" max="15114" width="0.5546875" style="109" customWidth="1"/>
    <col min="15115" max="15115" width="2.5546875" style="109" customWidth="1"/>
    <col min="15116" max="15116" width="0.5546875" style="109" customWidth="1"/>
    <col min="15117" max="15117" width="2.5546875" style="109" customWidth="1"/>
    <col min="15118" max="15118" width="0.5546875" style="109" customWidth="1"/>
    <col min="15119" max="15119" width="2.5546875" style="109" customWidth="1"/>
    <col min="15120" max="15120" width="0.5546875" style="109" customWidth="1"/>
    <col min="15121" max="15121" width="2.5546875" style="109" customWidth="1"/>
    <col min="15122" max="15122" width="0.5546875" style="109" customWidth="1"/>
    <col min="15123" max="15123" width="2.5546875" style="109" customWidth="1"/>
    <col min="15124" max="15124" width="0.5546875" style="109" customWidth="1"/>
    <col min="15125" max="15125" width="2.5546875" style="109" customWidth="1"/>
    <col min="15126" max="15126" width="0.5546875" style="109" customWidth="1"/>
    <col min="15127" max="15127" width="2.5546875" style="109" customWidth="1"/>
    <col min="15128" max="15128" width="0.5546875" style="109" customWidth="1"/>
    <col min="15129" max="15129" width="2.5546875" style="109" customWidth="1"/>
    <col min="15130" max="15130" width="0.5546875" style="109" customWidth="1"/>
    <col min="15131" max="15131" width="2.5546875" style="109" customWidth="1"/>
    <col min="15132" max="15132" width="0.5546875" style="109" customWidth="1"/>
    <col min="15133" max="15133" width="2.5546875" style="109" customWidth="1"/>
    <col min="15134" max="15134" width="0.5546875" style="109" customWidth="1"/>
    <col min="15135" max="15135" width="2.5546875" style="109" customWidth="1"/>
    <col min="15136" max="15136" width="0.5546875" style="109" customWidth="1"/>
    <col min="15137" max="15137" width="2.5546875" style="109" customWidth="1"/>
    <col min="15138" max="15138" width="0.5546875" style="109" customWidth="1"/>
    <col min="15139" max="15139" width="2.5546875" style="109" customWidth="1"/>
    <col min="15140" max="15140" width="0.5546875" style="109" customWidth="1"/>
    <col min="15141" max="15141" width="2.5546875" style="109" customWidth="1"/>
    <col min="15142" max="15142" width="0.5546875" style="109" customWidth="1"/>
    <col min="15143" max="15143" width="2.5546875" style="109" customWidth="1"/>
    <col min="15144" max="15144" width="0.5546875" style="109" customWidth="1"/>
    <col min="15145" max="15145" width="2.5546875" style="109" customWidth="1"/>
    <col min="15146" max="15146" width="0.5546875" style="109" customWidth="1"/>
    <col min="15147" max="15147" width="2.5546875" style="109" customWidth="1"/>
    <col min="15148" max="15148" width="0.5546875" style="109" customWidth="1"/>
    <col min="15149" max="15149" width="2.5546875" style="109" customWidth="1"/>
    <col min="15150" max="15150" width="0.5546875" style="109" customWidth="1"/>
    <col min="15151" max="15151" width="2.5546875" style="109" customWidth="1"/>
    <col min="15152" max="15152" width="0.5546875" style="109" customWidth="1"/>
    <col min="15153" max="15153" width="2.5546875" style="109" customWidth="1"/>
    <col min="15154" max="15154" width="0.5546875" style="109" customWidth="1"/>
    <col min="15155" max="15155" width="2.5546875" style="109" customWidth="1"/>
    <col min="15156" max="15156" width="0.5546875" style="109" customWidth="1"/>
    <col min="15157" max="15157" width="2.5546875" style="109" customWidth="1"/>
    <col min="15158" max="15158" width="0.5546875" style="109" customWidth="1"/>
    <col min="15159" max="15159" width="2.5546875" style="109" customWidth="1"/>
    <col min="15160" max="15160" width="0.5546875" style="109" customWidth="1"/>
    <col min="15161" max="15161" width="2.5546875" style="109" customWidth="1"/>
    <col min="15162" max="15162" width="0.5546875" style="109" customWidth="1"/>
    <col min="15163" max="15163" width="2.5546875" style="109" customWidth="1"/>
    <col min="15164" max="15164" width="0.5546875" style="109" customWidth="1"/>
    <col min="15165" max="15165" width="2.5546875" style="109" customWidth="1"/>
    <col min="15166" max="15166" width="0.5546875" style="109" customWidth="1"/>
    <col min="15167" max="15167" width="2.5546875" style="109" customWidth="1"/>
    <col min="15168" max="15168" width="0.5546875" style="109" customWidth="1"/>
    <col min="15169" max="15169" width="2.5546875" style="109" customWidth="1"/>
    <col min="15170" max="15170" width="0.5546875" style="109" customWidth="1"/>
    <col min="15171" max="15171" width="2.5546875" style="109" customWidth="1"/>
    <col min="15172" max="15172" width="0.5546875" style="109" customWidth="1"/>
    <col min="15173" max="15173" width="2.5546875" style="109" customWidth="1"/>
    <col min="15174" max="15174" width="0.5546875" style="109" customWidth="1"/>
    <col min="15175" max="15175" width="2.5546875" style="109" customWidth="1"/>
    <col min="15176" max="15176" width="0.5546875" style="109" customWidth="1"/>
    <col min="15177" max="15177" width="2.5546875" style="109" customWidth="1"/>
    <col min="15178" max="15178" width="0.5546875" style="109" customWidth="1"/>
    <col min="15179" max="15179" width="2.5546875" style="109" customWidth="1"/>
    <col min="15180" max="15180" width="0.5546875" style="109" customWidth="1"/>
    <col min="15181" max="15181" width="2.5546875" style="109" customWidth="1"/>
    <col min="15182" max="15182" width="0.5546875" style="109" customWidth="1"/>
    <col min="15183" max="15183" width="2.5546875" style="109" customWidth="1"/>
    <col min="15184" max="15184" width="0.5546875" style="109" customWidth="1"/>
    <col min="15185" max="15185" width="2.5546875" style="109" customWidth="1"/>
    <col min="15186" max="15186" width="0.5546875" style="109" customWidth="1"/>
    <col min="15187" max="15187" width="2.5546875" style="109" customWidth="1"/>
    <col min="15188" max="15188" width="0.5546875" style="109" customWidth="1"/>
    <col min="15189" max="15189" width="2.5546875" style="109" customWidth="1"/>
    <col min="15190" max="15190" width="0.5546875" style="109" customWidth="1"/>
    <col min="15191" max="15191" width="2.5546875" style="109" customWidth="1"/>
    <col min="15192" max="15192" width="0.5546875" style="109" customWidth="1"/>
    <col min="15193" max="15193" width="2.5546875" style="109" customWidth="1"/>
    <col min="15194" max="15194" width="0.5546875" style="109" customWidth="1"/>
    <col min="15195" max="15195" width="2.5546875" style="109" customWidth="1"/>
    <col min="15196" max="15196" width="0.5546875" style="109" customWidth="1"/>
    <col min="15197" max="15197" width="2.5546875" style="109" customWidth="1"/>
    <col min="15198" max="15198" width="0.5546875" style="109" customWidth="1"/>
    <col min="15199" max="15202" width="9.109375" style="109"/>
    <col min="15203" max="15231" width="2.6640625" style="109" customWidth="1"/>
    <col min="15232" max="15363" width="9.109375" style="109"/>
    <col min="15364" max="15364" width="0.88671875" style="109" customWidth="1"/>
    <col min="15365" max="15365" width="2.5546875" style="109" customWidth="1"/>
    <col min="15366" max="15366" width="0.5546875" style="109" customWidth="1"/>
    <col min="15367" max="15367" width="2.5546875" style="109" customWidth="1"/>
    <col min="15368" max="15368" width="0.5546875" style="109" customWidth="1"/>
    <col min="15369" max="15369" width="2.5546875" style="109" customWidth="1"/>
    <col min="15370" max="15370" width="0.5546875" style="109" customWidth="1"/>
    <col min="15371" max="15371" width="2.5546875" style="109" customWidth="1"/>
    <col min="15372" max="15372" width="0.5546875" style="109" customWidth="1"/>
    <col min="15373" max="15373" width="2.5546875" style="109" customWidth="1"/>
    <col min="15374" max="15374" width="0.5546875" style="109" customWidth="1"/>
    <col min="15375" max="15375" width="2.5546875" style="109" customWidth="1"/>
    <col min="15376" max="15376" width="0.5546875" style="109" customWidth="1"/>
    <col min="15377" max="15377" width="2.5546875" style="109" customWidth="1"/>
    <col min="15378" max="15378" width="0.5546875" style="109" customWidth="1"/>
    <col min="15379" max="15379" width="2.5546875" style="109" customWidth="1"/>
    <col min="15380" max="15380" width="0.5546875" style="109" customWidth="1"/>
    <col min="15381" max="15381" width="2.5546875" style="109" customWidth="1"/>
    <col min="15382" max="15382" width="0.5546875" style="109" customWidth="1"/>
    <col min="15383" max="15383" width="2.5546875" style="109" customWidth="1"/>
    <col min="15384" max="15384" width="0.5546875" style="109" customWidth="1"/>
    <col min="15385" max="15385" width="2.5546875" style="109" customWidth="1"/>
    <col min="15386" max="15386" width="0.5546875" style="109" customWidth="1"/>
    <col min="15387" max="15387" width="2.5546875" style="109" customWidth="1"/>
    <col min="15388" max="15388" width="0.5546875" style="109" customWidth="1"/>
    <col min="15389" max="15389" width="2.5546875" style="109" customWidth="1"/>
    <col min="15390" max="15390" width="0.5546875" style="109" customWidth="1"/>
    <col min="15391" max="15391" width="2.5546875" style="109" customWidth="1"/>
    <col min="15392" max="15392" width="0.5546875" style="109" customWidth="1"/>
    <col min="15393" max="15393" width="2.5546875" style="109" customWidth="1"/>
    <col min="15394" max="15394" width="0.5546875" style="109" customWidth="1"/>
    <col min="15395" max="15395" width="2.5546875" style="109" customWidth="1"/>
    <col min="15396" max="15396" width="0.5546875" style="109" customWidth="1"/>
    <col min="15397" max="15397" width="2.5546875" style="109" customWidth="1"/>
    <col min="15398" max="15398" width="0.5546875" style="109" customWidth="1"/>
    <col min="15399" max="15399" width="2.5546875" style="109" customWidth="1"/>
    <col min="15400" max="15400" width="0.5546875" style="109" customWidth="1"/>
    <col min="15401" max="15401" width="2.5546875" style="109" customWidth="1"/>
    <col min="15402" max="15402" width="0.5546875" style="109" customWidth="1"/>
    <col min="15403" max="15403" width="2.5546875" style="109" customWidth="1"/>
    <col min="15404" max="15404" width="0.5546875" style="109" customWidth="1"/>
    <col min="15405" max="15405" width="2.5546875" style="109" customWidth="1"/>
    <col min="15406" max="15406" width="0.5546875" style="109" customWidth="1"/>
    <col min="15407" max="15407" width="2.5546875" style="109" customWidth="1"/>
    <col min="15408" max="15408" width="0.5546875" style="109" customWidth="1"/>
    <col min="15409" max="15409" width="2.5546875" style="109" customWidth="1"/>
    <col min="15410" max="15410" width="0.5546875" style="109" customWidth="1"/>
    <col min="15411" max="15411" width="2.5546875" style="109" customWidth="1"/>
    <col min="15412" max="15412" width="0.5546875" style="109" customWidth="1"/>
    <col min="15413" max="15413" width="2.5546875" style="109" customWidth="1"/>
    <col min="15414" max="15414" width="0.5546875" style="109" customWidth="1"/>
    <col min="15415" max="15415" width="2.5546875" style="109" customWidth="1"/>
    <col min="15416" max="15416" width="0.5546875" style="109" customWidth="1"/>
    <col min="15417" max="15417" width="2.5546875" style="109" customWidth="1"/>
    <col min="15418" max="15418" width="0.5546875" style="109" customWidth="1"/>
    <col min="15419" max="15419" width="2.5546875" style="109" customWidth="1"/>
    <col min="15420" max="15420" width="0.5546875" style="109" customWidth="1"/>
    <col min="15421" max="15421" width="2.5546875" style="109" customWidth="1"/>
    <col min="15422" max="15422" width="0.5546875" style="109" customWidth="1"/>
    <col min="15423" max="15423" width="2.5546875" style="109" customWidth="1"/>
    <col min="15424" max="15424" width="0.5546875" style="109" customWidth="1"/>
    <col min="15425" max="15425" width="2.5546875" style="109" customWidth="1"/>
    <col min="15426" max="15426" width="0.5546875" style="109" customWidth="1"/>
    <col min="15427" max="15427" width="2.5546875" style="109" customWidth="1"/>
    <col min="15428" max="15428" width="0.5546875" style="109" customWidth="1"/>
    <col min="15429" max="15429" width="2.5546875" style="109" customWidth="1"/>
    <col min="15430" max="15430" width="0.5546875" style="109" customWidth="1"/>
    <col min="15431" max="15431" width="2.5546875" style="109" customWidth="1"/>
    <col min="15432" max="15432" width="0.5546875" style="109" customWidth="1"/>
    <col min="15433" max="15433" width="2.5546875" style="109" customWidth="1"/>
    <col min="15434" max="15434" width="0.5546875" style="109" customWidth="1"/>
    <col min="15435" max="15435" width="2.5546875" style="109" customWidth="1"/>
    <col min="15436" max="15436" width="0.5546875" style="109" customWidth="1"/>
    <col min="15437" max="15437" width="2.5546875" style="109" customWidth="1"/>
    <col min="15438" max="15438" width="0.5546875" style="109" customWidth="1"/>
    <col min="15439" max="15439" width="2.5546875" style="109" customWidth="1"/>
    <col min="15440" max="15440" width="0.5546875" style="109" customWidth="1"/>
    <col min="15441" max="15441" width="2.5546875" style="109" customWidth="1"/>
    <col min="15442" max="15442" width="0.5546875" style="109" customWidth="1"/>
    <col min="15443" max="15443" width="2.5546875" style="109" customWidth="1"/>
    <col min="15444" max="15444" width="0.5546875" style="109" customWidth="1"/>
    <col min="15445" max="15445" width="2.5546875" style="109" customWidth="1"/>
    <col min="15446" max="15446" width="0.5546875" style="109" customWidth="1"/>
    <col min="15447" max="15447" width="2.5546875" style="109" customWidth="1"/>
    <col min="15448" max="15448" width="0.5546875" style="109" customWidth="1"/>
    <col min="15449" max="15449" width="2.5546875" style="109" customWidth="1"/>
    <col min="15450" max="15450" width="0.5546875" style="109" customWidth="1"/>
    <col min="15451" max="15451" width="2.5546875" style="109" customWidth="1"/>
    <col min="15452" max="15452" width="0.5546875" style="109" customWidth="1"/>
    <col min="15453" max="15453" width="2.5546875" style="109" customWidth="1"/>
    <col min="15454" max="15454" width="0.5546875" style="109" customWidth="1"/>
    <col min="15455" max="15458" width="9.109375" style="109"/>
    <col min="15459" max="15487" width="2.6640625" style="109" customWidth="1"/>
    <col min="15488" max="15619" width="9.109375" style="109"/>
    <col min="15620" max="15620" width="0.88671875" style="109" customWidth="1"/>
    <col min="15621" max="15621" width="2.5546875" style="109" customWidth="1"/>
    <col min="15622" max="15622" width="0.5546875" style="109" customWidth="1"/>
    <col min="15623" max="15623" width="2.5546875" style="109" customWidth="1"/>
    <col min="15624" max="15624" width="0.5546875" style="109" customWidth="1"/>
    <col min="15625" max="15625" width="2.5546875" style="109" customWidth="1"/>
    <col min="15626" max="15626" width="0.5546875" style="109" customWidth="1"/>
    <col min="15627" max="15627" width="2.5546875" style="109" customWidth="1"/>
    <col min="15628" max="15628" width="0.5546875" style="109" customWidth="1"/>
    <col min="15629" max="15629" width="2.5546875" style="109" customWidth="1"/>
    <col min="15630" max="15630" width="0.5546875" style="109" customWidth="1"/>
    <col min="15631" max="15631" width="2.5546875" style="109" customWidth="1"/>
    <col min="15632" max="15632" width="0.5546875" style="109" customWidth="1"/>
    <col min="15633" max="15633" width="2.5546875" style="109" customWidth="1"/>
    <col min="15634" max="15634" width="0.5546875" style="109" customWidth="1"/>
    <col min="15635" max="15635" width="2.5546875" style="109" customWidth="1"/>
    <col min="15636" max="15636" width="0.5546875" style="109" customWidth="1"/>
    <col min="15637" max="15637" width="2.5546875" style="109" customWidth="1"/>
    <col min="15638" max="15638" width="0.5546875" style="109" customWidth="1"/>
    <col min="15639" max="15639" width="2.5546875" style="109" customWidth="1"/>
    <col min="15640" max="15640" width="0.5546875" style="109" customWidth="1"/>
    <col min="15641" max="15641" width="2.5546875" style="109" customWidth="1"/>
    <col min="15642" max="15642" width="0.5546875" style="109" customWidth="1"/>
    <col min="15643" max="15643" width="2.5546875" style="109" customWidth="1"/>
    <col min="15644" max="15644" width="0.5546875" style="109" customWidth="1"/>
    <col min="15645" max="15645" width="2.5546875" style="109" customWidth="1"/>
    <col min="15646" max="15646" width="0.5546875" style="109" customWidth="1"/>
    <col min="15647" max="15647" width="2.5546875" style="109" customWidth="1"/>
    <col min="15648" max="15648" width="0.5546875" style="109" customWidth="1"/>
    <col min="15649" max="15649" width="2.5546875" style="109" customWidth="1"/>
    <col min="15650" max="15650" width="0.5546875" style="109" customWidth="1"/>
    <col min="15651" max="15651" width="2.5546875" style="109" customWidth="1"/>
    <col min="15652" max="15652" width="0.5546875" style="109" customWidth="1"/>
    <col min="15653" max="15653" width="2.5546875" style="109" customWidth="1"/>
    <col min="15654" max="15654" width="0.5546875" style="109" customWidth="1"/>
    <col min="15655" max="15655" width="2.5546875" style="109" customWidth="1"/>
    <col min="15656" max="15656" width="0.5546875" style="109" customWidth="1"/>
    <col min="15657" max="15657" width="2.5546875" style="109" customWidth="1"/>
    <col min="15658" max="15658" width="0.5546875" style="109" customWidth="1"/>
    <col min="15659" max="15659" width="2.5546875" style="109" customWidth="1"/>
    <col min="15660" max="15660" width="0.5546875" style="109" customWidth="1"/>
    <col min="15661" max="15661" width="2.5546875" style="109" customWidth="1"/>
    <col min="15662" max="15662" width="0.5546875" style="109" customWidth="1"/>
    <col min="15663" max="15663" width="2.5546875" style="109" customWidth="1"/>
    <col min="15664" max="15664" width="0.5546875" style="109" customWidth="1"/>
    <col min="15665" max="15665" width="2.5546875" style="109" customWidth="1"/>
    <col min="15666" max="15666" width="0.5546875" style="109" customWidth="1"/>
    <col min="15667" max="15667" width="2.5546875" style="109" customWidth="1"/>
    <col min="15668" max="15668" width="0.5546875" style="109" customWidth="1"/>
    <col min="15669" max="15669" width="2.5546875" style="109" customWidth="1"/>
    <col min="15670" max="15670" width="0.5546875" style="109" customWidth="1"/>
    <col min="15671" max="15671" width="2.5546875" style="109" customWidth="1"/>
    <col min="15672" max="15672" width="0.5546875" style="109" customWidth="1"/>
    <col min="15673" max="15673" width="2.5546875" style="109" customWidth="1"/>
    <col min="15674" max="15674" width="0.5546875" style="109" customWidth="1"/>
    <col min="15675" max="15675" width="2.5546875" style="109" customWidth="1"/>
    <col min="15676" max="15676" width="0.5546875" style="109" customWidth="1"/>
    <col min="15677" max="15677" width="2.5546875" style="109" customWidth="1"/>
    <col min="15678" max="15678" width="0.5546875" style="109" customWidth="1"/>
    <col min="15679" max="15679" width="2.5546875" style="109" customWidth="1"/>
    <col min="15680" max="15680" width="0.5546875" style="109" customWidth="1"/>
    <col min="15681" max="15681" width="2.5546875" style="109" customWidth="1"/>
    <col min="15682" max="15682" width="0.5546875" style="109" customWidth="1"/>
    <col min="15683" max="15683" width="2.5546875" style="109" customWidth="1"/>
    <col min="15684" max="15684" width="0.5546875" style="109" customWidth="1"/>
    <col min="15685" max="15685" width="2.5546875" style="109" customWidth="1"/>
    <col min="15686" max="15686" width="0.5546875" style="109" customWidth="1"/>
    <col min="15687" max="15687" width="2.5546875" style="109" customWidth="1"/>
    <col min="15688" max="15688" width="0.5546875" style="109" customWidth="1"/>
    <col min="15689" max="15689" width="2.5546875" style="109" customWidth="1"/>
    <col min="15690" max="15690" width="0.5546875" style="109" customWidth="1"/>
    <col min="15691" max="15691" width="2.5546875" style="109" customWidth="1"/>
    <col min="15692" max="15692" width="0.5546875" style="109" customWidth="1"/>
    <col min="15693" max="15693" width="2.5546875" style="109" customWidth="1"/>
    <col min="15694" max="15694" width="0.5546875" style="109" customWidth="1"/>
    <col min="15695" max="15695" width="2.5546875" style="109" customWidth="1"/>
    <col min="15696" max="15696" width="0.5546875" style="109" customWidth="1"/>
    <col min="15697" max="15697" width="2.5546875" style="109" customWidth="1"/>
    <col min="15698" max="15698" width="0.5546875" style="109" customWidth="1"/>
    <col min="15699" max="15699" width="2.5546875" style="109" customWidth="1"/>
    <col min="15700" max="15700" width="0.5546875" style="109" customWidth="1"/>
    <col min="15701" max="15701" width="2.5546875" style="109" customWidth="1"/>
    <col min="15702" max="15702" width="0.5546875" style="109" customWidth="1"/>
    <col min="15703" max="15703" width="2.5546875" style="109" customWidth="1"/>
    <col min="15704" max="15704" width="0.5546875" style="109" customWidth="1"/>
    <col min="15705" max="15705" width="2.5546875" style="109" customWidth="1"/>
    <col min="15706" max="15706" width="0.5546875" style="109" customWidth="1"/>
    <col min="15707" max="15707" width="2.5546875" style="109" customWidth="1"/>
    <col min="15708" max="15708" width="0.5546875" style="109" customWidth="1"/>
    <col min="15709" max="15709" width="2.5546875" style="109" customWidth="1"/>
    <col min="15710" max="15710" width="0.5546875" style="109" customWidth="1"/>
    <col min="15711" max="15714" width="9.109375" style="109"/>
    <col min="15715" max="15743" width="2.6640625" style="109" customWidth="1"/>
    <col min="15744" max="15875" width="9.109375" style="109"/>
    <col min="15876" max="15876" width="0.88671875" style="109" customWidth="1"/>
    <col min="15877" max="15877" width="2.5546875" style="109" customWidth="1"/>
    <col min="15878" max="15878" width="0.5546875" style="109" customWidth="1"/>
    <col min="15879" max="15879" width="2.5546875" style="109" customWidth="1"/>
    <col min="15880" max="15880" width="0.5546875" style="109" customWidth="1"/>
    <col min="15881" max="15881" width="2.5546875" style="109" customWidth="1"/>
    <col min="15882" max="15882" width="0.5546875" style="109" customWidth="1"/>
    <col min="15883" max="15883" width="2.5546875" style="109" customWidth="1"/>
    <col min="15884" max="15884" width="0.5546875" style="109" customWidth="1"/>
    <col min="15885" max="15885" width="2.5546875" style="109" customWidth="1"/>
    <col min="15886" max="15886" width="0.5546875" style="109" customWidth="1"/>
    <col min="15887" max="15887" width="2.5546875" style="109" customWidth="1"/>
    <col min="15888" max="15888" width="0.5546875" style="109" customWidth="1"/>
    <col min="15889" max="15889" width="2.5546875" style="109" customWidth="1"/>
    <col min="15890" max="15890" width="0.5546875" style="109" customWidth="1"/>
    <col min="15891" max="15891" width="2.5546875" style="109" customWidth="1"/>
    <col min="15892" max="15892" width="0.5546875" style="109" customWidth="1"/>
    <col min="15893" max="15893" width="2.5546875" style="109" customWidth="1"/>
    <col min="15894" max="15894" width="0.5546875" style="109" customWidth="1"/>
    <col min="15895" max="15895" width="2.5546875" style="109" customWidth="1"/>
    <col min="15896" max="15896" width="0.5546875" style="109" customWidth="1"/>
    <col min="15897" max="15897" width="2.5546875" style="109" customWidth="1"/>
    <col min="15898" max="15898" width="0.5546875" style="109" customWidth="1"/>
    <col min="15899" max="15899" width="2.5546875" style="109" customWidth="1"/>
    <col min="15900" max="15900" width="0.5546875" style="109" customWidth="1"/>
    <col min="15901" max="15901" width="2.5546875" style="109" customWidth="1"/>
    <col min="15902" max="15902" width="0.5546875" style="109" customWidth="1"/>
    <col min="15903" max="15903" width="2.5546875" style="109" customWidth="1"/>
    <col min="15904" max="15904" width="0.5546875" style="109" customWidth="1"/>
    <col min="15905" max="15905" width="2.5546875" style="109" customWidth="1"/>
    <col min="15906" max="15906" width="0.5546875" style="109" customWidth="1"/>
    <col min="15907" max="15907" width="2.5546875" style="109" customWidth="1"/>
    <col min="15908" max="15908" width="0.5546875" style="109" customWidth="1"/>
    <col min="15909" max="15909" width="2.5546875" style="109" customWidth="1"/>
    <col min="15910" max="15910" width="0.5546875" style="109" customWidth="1"/>
    <col min="15911" max="15911" width="2.5546875" style="109" customWidth="1"/>
    <col min="15912" max="15912" width="0.5546875" style="109" customWidth="1"/>
    <col min="15913" max="15913" width="2.5546875" style="109" customWidth="1"/>
    <col min="15914" max="15914" width="0.5546875" style="109" customWidth="1"/>
    <col min="15915" max="15915" width="2.5546875" style="109" customWidth="1"/>
    <col min="15916" max="15916" width="0.5546875" style="109" customWidth="1"/>
    <col min="15917" max="15917" width="2.5546875" style="109" customWidth="1"/>
    <col min="15918" max="15918" width="0.5546875" style="109" customWidth="1"/>
    <col min="15919" max="15919" width="2.5546875" style="109" customWidth="1"/>
    <col min="15920" max="15920" width="0.5546875" style="109" customWidth="1"/>
    <col min="15921" max="15921" width="2.5546875" style="109" customWidth="1"/>
    <col min="15922" max="15922" width="0.5546875" style="109" customWidth="1"/>
    <col min="15923" max="15923" width="2.5546875" style="109" customWidth="1"/>
    <col min="15924" max="15924" width="0.5546875" style="109" customWidth="1"/>
    <col min="15925" max="15925" width="2.5546875" style="109" customWidth="1"/>
    <col min="15926" max="15926" width="0.5546875" style="109" customWidth="1"/>
    <col min="15927" max="15927" width="2.5546875" style="109" customWidth="1"/>
    <col min="15928" max="15928" width="0.5546875" style="109" customWidth="1"/>
    <col min="15929" max="15929" width="2.5546875" style="109" customWidth="1"/>
    <col min="15930" max="15930" width="0.5546875" style="109" customWidth="1"/>
    <col min="15931" max="15931" width="2.5546875" style="109" customWidth="1"/>
    <col min="15932" max="15932" width="0.5546875" style="109" customWidth="1"/>
    <col min="15933" max="15933" width="2.5546875" style="109" customWidth="1"/>
    <col min="15934" max="15934" width="0.5546875" style="109" customWidth="1"/>
    <col min="15935" max="15935" width="2.5546875" style="109" customWidth="1"/>
    <col min="15936" max="15936" width="0.5546875" style="109" customWidth="1"/>
    <col min="15937" max="15937" width="2.5546875" style="109" customWidth="1"/>
    <col min="15938" max="15938" width="0.5546875" style="109" customWidth="1"/>
    <col min="15939" max="15939" width="2.5546875" style="109" customWidth="1"/>
    <col min="15940" max="15940" width="0.5546875" style="109" customWidth="1"/>
    <col min="15941" max="15941" width="2.5546875" style="109" customWidth="1"/>
    <col min="15942" max="15942" width="0.5546875" style="109" customWidth="1"/>
    <col min="15943" max="15943" width="2.5546875" style="109" customWidth="1"/>
    <col min="15944" max="15944" width="0.5546875" style="109" customWidth="1"/>
    <col min="15945" max="15945" width="2.5546875" style="109" customWidth="1"/>
    <col min="15946" max="15946" width="0.5546875" style="109" customWidth="1"/>
    <col min="15947" max="15947" width="2.5546875" style="109" customWidth="1"/>
    <col min="15948" max="15948" width="0.5546875" style="109" customWidth="1"/>
    <col min="15949" max="15949" width="2.5546875" style="109" customWidth="1"/>
    <col min="15950" max="15950" width="0.5546875" style="109" customWidth="1"/>
    <col min="15951" max="15951" width="2.5546875" style="109" customWidth="1"/>
    <col min="15952" max="15952" width="0.5546875" style="109" customWidth="1"/>
    <col min="15953" max="15953" width="2.5546875" style="109" customWidth="1"/>
    <col min="15954" max="15954" width="0.5546875" style="109" customWidth="1"/>
    <col min="15955" max="15955" width="2.5546875" style="109" customWidth="1"/>
    <col min="15956" max="15956" width="0.5546875" style="109" customWidth="1"/>
    <col min="15957" max="15957" width="2.5546875" style="109" customWidth="1"/>
    <col min="15958" max="15958" width="0.5546875" style="109" customWidth="1"/>
    <col min="15959" max="15959" width="2.5546875" style="109" customWidth="1"/>
    <col min="15960" max="15960" width="0.5546875" style="109" customWidth="1"/>
    <col min="15961" max="15961" width="2.5546875" style="109" customWidth="1"/>
    <col min="15962" max="15962" width="0.5546875" style="109" customWidth="1"/>
    <col min="15963" max="15963" width="2.5546875" style="109" customWidth="1"/>
    <col min="15964" max="15964" width="0.5546875" style="109" customWidth="1"/>
    <col min="15965" max="15965" width="2.5546875" style="109" customWidth="1"/>
    <col min="15966" max="15966" width="0.5546875" style="109" customWidth="1"/>
    <col min="15967" max="15970" width="9.109375" style="109"/>
    <col min="15971" max="15999" width="2.6640625" style="109" customWidth="1"/>
    <col min="16000" max="16131" width="9.109375" style="109"/>
    <col min="16132" max="16132" width="0.88671875" style="109" customWidth="1"/>
    <col min="16133" max="16133" width="2.5546875" style="109" customWidth="1"/>
    <col min="16134" max="16134" width="0.5546875" style="109" customWidth="1"/>
    <col min="16135" max="16135" width="2.5546875" style="109" customWidth="1"/>
    <col min="16136" max="16136" width="0.5546875" style="109" customWidth="1"/>
    <col min="16137" max="16137" width="2.5546875" style="109" customWidth="1"/>
    <col min="16138" max="16138" width="0.5546875" style="109" customWidth="1"/>
    <col min="16139" max="16139" width="2.5546875" style="109" customWidth="1"/>
    <col min="16140" max="16140" width="0.5546875" style="109" customWidth="1"/>
    <col min="16141" max="16141" width="2.5546875" style="109" customWidth="1"/>
    <col min="16142" max="16142" width="0.5546875" style="109" customWidth="1"/>
    <col min="16143" max="16143" width="2.5546875" style="109" customWidth="1"/>
    <col min="16144" max="16144" width="0.5546875" style="109" customWidth="1"/>
    <col min="16145" max="16145" width="2.5546875" style="109" customWidth="1"/>
    <col min="16146" max="16146" width="0.5546875" style="109" customWidth="1"/>
    <col min="16147" max="16147" width="2.5546875" style="109" customWidth="1"/>
    <col min="16148" max="16148" width="0.5546875" style="109" customWidth="1"/>
    <col min="16149" max="16149" width="2.5546875" style="109" customWidth="1"/>
    <col min="16150" max="16150" width="0.5546875" style="109" customWidth="1"/>
    <col min="16151" max="16151" width="2.5546875" style="109" customWidth="1"/>
    <col min="16152" max="16152" width="0.5546875" style="109" customWidth="1"/>
    <col min="16153" max="16153" width="2.5546875" style="109" customWidth="1"/>
    <col min="16154" max="16154" width="0.5546875" style="109" customWidth="1"/>
    <col min="16155" max="16155" width="2.5546875" style="109" customWidth="1"/>
    <col min="16156" max="16156" width="0.5546875" style="109" customWidth="1"/>
    <col min="16157" max="16157" width="2.5546875" style="109" customWidth="1"/>
    <col min="16158" max="16158" width="0.5546875" style="109" customWidth="1"/>
    <col min="16159" max="16159" width="2.5546875" style="109" customWidth="1"/>
    <col min="16160" max="16160" width="0.5546875" style="109" customWidth="1"/>
    <col min="16161" max="16161" width="2.5546875" style="109" customWidth="1"/>
    <col min="16162" max="16162" width="0.5546875" style="109" customWidth="1"/>
    <col min="16163" max="16163" width="2.5546875" style="109" customWidth="1"/>
    <col min="16164" max="16164" width="0.5546875" style="109" customWidth="1"/>
    <col min="16165" max="16165" width="2.5546875" style="109" customWidth="1"/>
    <col min="16166" max="16166" width="0.5546875" style="109" customWidth="1"/>
    <col min="16167" max="16167" width="2.5546875" style="109" customWidth="1"/>
    <col min="16168" max="16168" width="0.5546875" style="109" customWidth="1"/>
    <col min="16169" max="16169" width="2.5546875" style="109" customWidth="1"/>
    <col min="16170" max="16170" width="0.5546875" style="109" customWidth="1"/>
    <col min="16171" max="16171" width="2.5546875" style="109" customWidth="1"/>
    <col min="16172" max="16172" width="0.5546875" style="109" customWidth="1"/>
    <col min="16173" max="16173" width="2.5546875" style="109" customWidth="1"/>
    <col min="16174" max="16174" width="0.5546875" style="109" customWidth="1"/>
    <col min="16175" max="16175" width="2.5546875" style="109" customWidth="1"/>
    <col min="16176" max="16176" width="0.5546875" style="109" customWidth="1"/>
    <col min="16177" max="16177" width="2.5546875" style="109" customWidth="1"/>
    <col min="16178" max="16178" width="0.5546875" style="109" customWidth="1"/>
    <col min="16179" max="16179" width="2.5546875" style="109" customWidth="1"/>
    <col min="16180" max="16180" width="0.5546875" style="109" customWidth="1"/>
    <col min="16181" max="16181" width="2.5546875" style="109" customWidth="1"/>
    <col min="16182" max="16182" width="0.5546875" style="109" customWidth="1"/>
    <col min="16183" max="16183" width="2.5546875" style="109" customWidth="1"/>
    <col min="16184" max="16184" width="0.5546875" style="109" customWidth="1"/>
    <col min="16185" max="16185" width="2.5546875" style="109" customWidth="1"/>
    <col min="16186" max="16186" width="0.5546875" style="109" customWidth="1"/>
    <col min="16187" max="16187" width="2.5546875" style="109" customWidth="1"/>
    <col min="16188" max="16188" width="0.5546875" style="109" customWidth="1"/>
    <col min="16189" max="16189" width="2.5546875" style="109" customWidth="1"/>
    <col min="16190" max="16190" width="0.5546875" style="109" customWidth="1"/>
    <col min="16191" max="16191" width="2.5546875" style="109" customWidth="1"/>
    <col min="16192" max="16192" width="0.5546875" style="109" customWidth="1"/>
    <col min="16193" max="16193" width="2.5546875" style="109" customWidth="1"/>
    <col min="16194" max="16194" width="0.5546875" style="109" customWidth="1"/>
    <col min="16195" max="16195" width="2.5546875" style="109" customWidth="1"/>
    <col min="16196" max="16196" width="0.5546875" style="109" customWidth="1"/>
    <col min="16197" max="16197" width="2.5546875" style="109" customWidth="1"/>
    <col min="16198" max="16198" width="0.5546875" style="109" customWidth="1"/>
    <col min="16199" max="16199" width="2.5546875" style="109" customWidth="1"/>
    <col min="16200" max="16200" width="0.5546875" style="109" customWidth="1"/>
    <col min="16201" max="16201" width="2.5546875" style="109" customWidth="1"/>
    <col min="16202" max="16202" width="0.5546875" style="109" customWidth="1"/>
    <col min="16203" max="16203" width="2.5546875" style="109" customWidth="1"/>
    <col min="16204" max="16204" width="0.5546875" style="109" customWidth="1"/>
    <col min="16205" max="16205" width="2.5546875" style="109" customWidth="1"/>
    <col min="16206" max="16206" width="0.5546875" style="109" customWidth="1"/>
    <col min="16207" max="16207" width="2.5546875" style="109" customWidth="1"/>
    <col min="16208" max="16208" width="0.5546875" style="109" customWidth="1"/>
    <col min="16209" max="16209" width="2.5546875" style="109" customWidth="1"/>
    <col min="16210" max="16210" width="0.5546875" style="109" customWidth="1"/>
    <col min="16211" max="16211" width="2.5546875" style="109" customWidth="1"/>
    <col min="16212" max="16212" width="0.5546875" style="109" customWidth="1"/>
    <col min="16213" max="16213" width="2.5546875" style="109" customWidth="1"/>
    <col min="16214" max="16214" width="0.5546875" style="109" customWidth="1"/>
    <col min="16215" max="16215" width="2.5546875" style="109" customWidth="1"/>
    <col min="16216" max="16216" width="0.5546875" style="109" customWidth="1"/>
    <col min="16217" max="16217" width="2.5546875" style="109" customWidth="1"/>
    <col min="16218" max="16218" width="0.5546875" style="109" customWidth="1"/>
    <col min="16219" max="16219" width="2.5546875" style="109" customWidth="1"/>
    <col min="16220" max="16220" width="0.5546875" style="109" customWidth="1"/>
    <col min="16221" max="16221" width="2.5546875" style="109" customWidth="1"/>
    <col min="16222" max="16222" width="0.5546875" style="109" customWidth="1"/>
    <col min="16223" max="16226" width="9.109375" style="109"/>
    <col min="16227" max="16255" width="2.6640625" style="109" customWidth="1"/>
    <col min="16256" max="16384" width="9.109375" style="109"/>
  </cols>
  <sheetData>
    <row r="1" spans="1:115" hidden="1" x14ac:dyDescent="0.25">
      <c r="B1" s="344">
        <v>1</v>
      </c>
      <c r="C1" s="344">
        <v>2</v>
      </c>
      <c r="D1" s="344"/>
      <c r="E1" s="344">
        <f>1+C1</f>
        <v>3</v>
      </c>
      <c r="F1" s="344">
        <v>4</v>
      </c>
      <c r="G1" s="344"/>
      <c r="H1" s="344">
        <f>1+F1</f>
        <v>5</v>
      </c>
      <c r="I1" s="344"/>
      <c r="J1" s="344">
        <f>1+H1</f>
        <v>6</v>
      </c>
      <c r="K1" s="344"/>
      <c r="L1" s="344">
        <f>1+J1</f>
        <v>7</v>
      </c>
      <c r="M1" s="344"/>
      <c r="N1" s="344">
        <f>1+L1</f>
        <v>8</v>
      </c>
      <c r="O1" s="344"/>
      <c r="P1" s="344">
        <f>1+N1</f>
        <v>9</v>
      </c>
      <c r="Q1" s="344"/>
      <c r="R1" s="344">
        <f>1+P1</f>
        <v>10</v>
      </c>
      <c r="S1" s="344"/>
      <c r="T1" s="344">
        <f>1+R1</f>
        <v>11</v>
      </c>
      <c r="U1" s="344"/>
      <c r="V1" s="344">
        <f>1+T1</f>
        <v>12</v>
      </c>
      <c r="W1" s="344"/>
      <c r="X1" s="344">
        <f>1+V1</f>
        <v>13</v>
      </c>
      <c r="Y1" s="344"/>
      <c r="Z1" s="344">
        <f>1+X1</f>
        <v>14</v>
      </c>
      <c r="AA1" s="344">
        <v>15</v>
      </c>
      <c r="AB1" s="344">
        <f>1+AA1</f>
        <v>16</v>
      </c>
      <c r="AC1" s="344"/>
      <c r="AD1" s="344">
        <f>1+AB1</f>
        <v>17</v>
      </c>
      <c r="AE1" s="344"/>
      <c r="AF1" s="344">
        <f>1+AD1</f>
        <v>18</v>
      </c>
      <c r="AG1" s="344"/>
      <c r="AH1" s="344">
        <f>1+AF1</f>
        <v>19</v>
      </c>
      <c r="AI1" s="344"/>
      <c r="AJ1" s="344">
        <f>1+AH1</f>
        <v>20</v>
      </c>
      <c r="AK1" s="344"/>
      <c r="AL1" s="344">
        <v>21</v>
      </c>
      <c r="AM1" s="344"/>
      <c r="AN1" s="344">
        <f>1+AL1</f>
        <v>22</v>
      </c>
      <c r="AO1" s="344"/>
      <c r="AP1" s="344">
        <f>1+AN1</f>
        <v>23</v>
      </c>
      <c r="AQ1" s="344"/>
      <c r="AR1" s="344">
        <f>1+AP1</f>
        <v>24</v>
      </c>
      <c r="AS1" s="344">
        <v>25</v>
      </c>
      <c r="AT1" s="344"/>
      <c r="AU1" s="344">
        <v>26</v>
      </c>
      <c r="AV1" s="344"/>
      <c r="AW1" s="344">
        <v>27</v>
      </c>
      <c r="AX1" s="344"/>
      <c r="AY1" s="344">
        <v>28</v>
      </c>
      <c r="AZ1" s="344"/>
      <c r="BA1" s="344">
        <f>1+AY1</f>
        <v>29</v>
      </c>
      <c r="BB1" s="344"/>
      <c r="BC1" s="344">
        <f>1+BA1</f>
        <v>30</v>
      </c>
      <c r="BD1" s="344"/>
      <c r="BE1" s="344">
        <f>1+BC1</f>
        <v>31</v>
      </c>
      <c r="BF1" s="344"/>
      <c r="BG1" s="344">
        <f>1+BE1</f>
        <v>32</v>
      </c>
      <c r="BH1" s="344"/>
      <c r="BI1" s="344">
        <f>1+BG1</f>
        <v>33</v>
      </c>
      <c r="BJ1" s="344"/>
      <c r="BK1" s="344">
        <f>1+BI1</f>
        <v>34</v>
      </c>
      <c r="BL1" s="344"/>
      <c r="BM1" s="344">
        <f>1+BK1</f>
        <v>35</v>
      </c>
      <c r="BN1" s="344"/>
      <c r="BO1" s="344">
        <f>1+BM1</f>
        <v>36</v>
      </c>
      <c r="BP1" s="344"/>
      <c r="BQ1" s="344">
        <f>1+BO1</f>
        <v>37</v>
      </c>
      <c r="BR1" s="344"/>
      <c r="BS1" s="344">
        <f>1+BQ1</f>
        <v>38</v>
      </c>
      <c r="BT1" s="344">
        <v>39</v>
      </c>
      <c r="BU1" s="344"/>
      <c r="BV1" s="344">
        <v>40</v>
      </c>
      <c r="BW1" s="344"/>
      <c r="BX1" s="344">
        <f>1+BV1</f>
        <v>41</v>
      </c>
      <c r="BY1" s="344">
        <v>42</v>
      </c>
      <c r="BZ1" s="344"/>
      <c r="CA1" s="344">
        <f>1+BY1</f>
        <v>43</v>
      </c>
      <c r="CB1" s="344"/>
      <c r="CC1" s="344">
        <f>1+CA1</f>
        <v>44</v>
      </c>
      <c r="CD1" s="344">
        <v>44</v>
      </c>
      <c r="CE1" s="344"/>
      <c r="CF1" s="344">
        <v>45</v>
      </c>
      <c r="CG1" s="344"/>
      <c r="CH1" s="110">
        <f>1+CF1</f>
        <v>46</v>
      </c>
      <c r="CI1" s="111"/>
    </row>
    <row r="2" spans="1:115" s="161" customFormat="1" ht="3" customHeight="1" x14ac:dyDescent="0.25">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Y2" s="121"/>
      <c r="BZ2" s="121"/>
      <c r="CA2" s="121"/>
      <c r="CB2" s="121"/>
      <c r="CC2" s="121"/>
      <c r="CD2" s="121"/>
      <c r="CE2" s="121"/>
    </row>
    <row r="3" spans="1:115" s="161" customFormat="1" ht="12" customHeight="1" x14ac:dyDescent="0.25">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X3" s="288"/>
      <c r="BY3" s="289"/>
      <c r="BZ3" s="290"/>
      <c r="CA3" s="290" t="s">
        <v>370</v>
      </c>
      <c r="CB3" s="290"/>
      <c r="CC3" s="290"/>
      <c r="CD3" s="289"/>
      <c r="CE3" s="121"/>
    </row>
    <row r="4" spans="1:115" s="161" customFormat="1" ht="66" customHeight="1" x14ac:dyDescent="0.25">
      <c r="A4" s="769" t="s">
        <v>143</v>
      </c>
      <c r="B4" s="770"/>
      <c r="C4" s="770"/>
      <c r="D4" s="770"/>
      <c r="E4" s="770"/>
      <c r="F4" s="770"/>
      <c r="G4" s="770"/>
      <c r="H4" s="770"/>
      <c r="I4" s="770"/>
      <c r="J4" s="770"/>
      <c r="K4" s="770"/>
      <c r="L4" s="770"/>
      <c r="M4" s="770"/>
      <c r="N4" s="770"/>
      <c r="O4" s="770"/>
      <c r="P4" s="770"/>
      <c r="Q4" s="770"/>
      <c r="R4" s="770"/>
      <c r="S4" s="770"/>
      <c r="T4" s="770"/>
      <c r="U4" s="770"/>
      <c r="V4" s="770"/>
      <c r="W4" s="770"/>
      <c r="X4" s="770"/>
      <c r="Y4" s="770"/>
      <c r="Z4" s="770"/>
      <c r="AA4" s="770"/>
      <c r="AB4" s="770"/>
      <c r="AC4" s="770"/>
      <c r="AD4" s="770"/>
      <c r="AE4" s="770"/>
      <c r="AF4" s="770"/>
      <c r="AG4" s="770"/>
      <c r="AH4" s="770"/>
      <c r="AI4" s="770"/>
      <c r="AJ4" s="770"/>
      <c r="AK4" s="770"/>
      <c r="AL4" s="770"/>
      <c r="AM4" s="770"/>
      <c r="AN4" s="770"/>
      <c r="AO4" s="770"/>
      <c r="AP4" s="770"/>
      <c r="AQ4" s="770"/>
      <c r="AR4" s="770"/>
      <c r="AS4" s="770"/>
      <c r="AT4" s="770"/>
      <c r="AU4" s="770"/>
      <c r="AV4" s="770"/>
      <c r="AW4" s="770"/>
      <c r="AX4" s="770"/>
      <c r="AY4" s="770"/>
      <c r="AZ4" s="770"/>
      <c r="BA4" s="770"/>
      <c r="BB4" s="770"/>
      <c r="BC4" s="770"/>
      <c r="BD4" s="770"/>
      <c r="BE4" s="770"/>
      <c r="BF4" s="770"/>
      <c r="BG4" s="770"/>
      <c r="BH4" s="770"/>
      <c r="BI4" s="770"/>
      <c r="BJ4" s="770"/>
      <c r="BK4" s="770"/>
      <c r="BL4" s="770"/>
      <c r="BM4" s="770"/>
      <c r="BN4" s="770"/>
      <c r="BO4" s="770"/>
      <c r="BP4" s="770"/>
      <c r="BQ4" s="770"/>
      <c r="BR4" s="770"/>
      <c r="BS4" s="770"/>
      <c r="BT4" s="770"/>
      <c r="BU4" s="770"/>
      <c r="BV4" s="770"/>
      <c r="BW4" s="770"/>
      <c r="BX4" s="770"/>
      <c r="BY4" s="770"/>
      <c r="BZ4" s="770"/>
      <c r="CA4" s="770"/>
      <c r="CB4" s="770"/>
      <c r="CC4" s="770"/>
      <c r="CD4" s="770"/>
      <c r="CE4" s="770"/>
      <c r="CF4" s="770"/>
    </row>
    <row r="5" spans="1:115" s="161" customFormat="1" ht="15.75" customHeight="1" thickBot="1" x14ac:dyDescent="0.3">
      <c r="A5" s="291"/>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346"/>
      <c r="AP5" s="346"/>
      <c r="AQ5" s="346"/>
      <c r="AR5" s="346"/>
      <c r="AS5" s="346"/>
      <c r="AT5" s="346"/>
      <c r="AU5" s="346"/>
      <c r="AV5" s="346"/>
      <c r="AW5" s="346"/>
      <c r="AX5" s="346"/>
      <c r="AY5" s="346"/>
      <c r="AZ5" s="346"/>
      <c r="BA5" s="346"/>
      <c r="BB5" s="346"/>
      <c r="BC5" s="346"/>
      <c r="BD5" s="346"/>
      <c r="BE5" s="346"/>
      <c r="BF5" s="346"/>
      <c r="BG5" s="346"/>
      <c r="BH5" s="346"/>
      <c r="BI5" s="346"/>
      <c r="BJ5" s="346"/>
      <c r="BK5" s="346"/>
      <c r="BL5" s="346"/>
      <c r="BM5" s="346"/>
      <c r="BN5" s="346"/>
      <c r="BO5" s="346"/>
      <c r="BP5" s="346"/>
      <c r="BQ5" s="346"/>
      <c r="BR5" s="346"/>
      <c r="BS5" s="346"/>
      <c r="BT5" s="346"/>
      <c r="BU5" s="346"/>
      <c r="BV5" s="346"/>
      <c r="BW5" s="346"/>
      <c r="BX5" s="346"/>
      <c r="BY5" s="346"/>
      <c r="BZ5" s="346"/>
      <c r="CA5" s="346"/>
      <c r="CB5" s="346"/>
      <c r="CC5" s="346"/>
      <c r="CD5" s="346"/>
      <c r="CE5" s="346"/>
      <c r="CF5" s="346"/>
      <c r="DD5" s="505"/>
    </row>
    <row r="6" spans="1:115" s="161" customFormat="1" ht="12.75" customHeight="1" thickBot="1" x14ac:dyDescent="0.3">
      <c r="B6" s="771"/>
      <c r="C6" s="771"/>
      <c r="D6" s="771"/>
      <c r="E6" s="771"/>
      <c r="F6" s="771"/>
      <c r="G6" s="771"/>
      <c r="H6" s="771"/>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1"/>
      <c r="AL6" s="771"/>
      <c r="AM6" s="771"/>
      <c r="AN6" s="771"/>
      <c r="AO6" s="771"/>
      <c r="AP6" s="771"/>
      <c r="AQ6" s="771"/>
      <c r="AR6" s="771"/>
      <c r="AS6" s="771"/>
      <c r="AT6" s="771"/>
      <c r="AU6" s="771"/>
      <c r="AV6" s="771"/>
      <c r="AW6" s="771"/>
      <c r="AX6" s="771"/>
      <c r="AY6" s="771"/>
      <c r="AZ6" s="771"/>
      <c r="BA6" s="771"/>
      <c r="BB6" s="771"/>
      <c r="BC6" s="771"/>
      <c r="BD6" s="771"/>
      <c r="BE6" s="771"/>
      <c r="BF6" s="771"/>
      <c r="BG6" s="771"/>
      <c r="BH6" s="771"/>
      <c r="BI6" s="771"/>
      <c r="BJ6" s="771"/>
      <c r="BK6" s="771"/>
      <c r="BL6" s="771"/>
      <c r="BM6" s="771"/>
      <c r="BN6" s="771"/>
      <c r="BO6" s="771"/>
      <c r="BP6" s="771"/>
      <c r="BQ6" s="771"/>
      <c r="BR6" s="771"/>
      <c r="BS6" s="771"/>
      <c r="BT6" s="771"/>
      <c r="BU6" s="771"/>
      <c r="BV6" s="771"/>
      <c r="BW6" s="771"/>
      <c r="BX6" s="771"/>
      <c r="BY6" s="771"/>
      <c r="BZ6" s="771"/>
      <c r="CA6" s="771"/>
      <c r="CB6" s="771"/>
      <c r="CC6" s="771"/>
      <c r="CD6" s="771"/>
      <c r="CE6" s="771"/>
      <c r="CF6" s="771"/>
      <c r="CJ6" s="317" t="str">
        <f>'J401'!A5</f>
        <v>NO</v>
      </c>
      <c r="CK6" s="136" t="s">
        <v>381</v>
      </c>
      <c r="CL6" s="136"/>
      <c r="CM6" s="136"/>
      <c r="CN6" s="136"/>
      <c r="CO6" s="136"/>
      <c r="CP6" s="136"/>
      <c r="CQ6" s="136"/>
      <c r="CR6" s="136"/>
      <c r="CS6" s="136"/>
      <c r="CT6" s="136"/>
      <c r="CU6" s="136"/>
      <c r="CV6" s="136"/>
      <c r="CW6" s="136"/>
      <c r="CX6" s="136"/>
      <c r="CY6" s="136"/>
      <c r="CZ6" s="136"/>
      <c r="DA6" s="136"/>
      <c r="DB6" s="136"/>
      <c r="DC6" s="136"/>
      <c r="DD6" s="176"/>
      <c r="DE6" s="136"/>
      <c r="DF6" s="136"/>
      <c r="DG6" s="136"/>
      <c r="DH6" s="136"/>
      <c r="DI6" s="136"/>
      <c r="DJ6" s="136"/>
      <c r="DK6" s="136"/>
    </row>
    <row r="7" spans="1:115" s="293" customFormat="1" ht="31.2" customHeight="1" thickBot="1" x14ac:dyDescent="0.3">
      <c r="B7" s="772" t="s">
        <v>23</v>
      </c>
      <c r="C7" s="772"/>
      <c r="D7" s="773" t="s">
        <v>371</v>
      </c>
      <c r="E7" s="773"/>
      <c r="F7" s="773"/>
      <c r="G7" s="773"/>
      <c r="H7" s="773"/>
      <c r="I7" s="773"/>
      <c r="J7" s="773"/>
      <c r="K7" s="773" t="s">
        <v>372</v>
      </c>
      <c r="L7" s="773"/>
      <c r="M7" s="773"/>
      <c r="N7" s="773"/>
      <c r="O7" s="773"/>
      <c r="P7" s="773"/>
      <c r="Q7" s="773"/>
      <c r="R7" s="773"/>
      <c r="S7" s="773"/>
      <c r="T7" s="773"/>
      <c r="U7" s="773"/>
      <c r="V7" s="773"/>
      <c r="W7" s="773"/>
      <c r="X7" s="773"/>
      <c r="Y7" s="773"/>
      <c r="Z7" s="773"/>
      <c r="AA7" s="773"/>
      <c r="AB7" s="773"/>
      <c r="AC7" s="773"/>
      <c r="AD7" s="773"/>
      <c r="AE7" s="773" t="s">
        <v>373</v>
      </c>
      <c r="AF7" s="773"/>
      <c r="AG7" s="773"/>
      <c r="AH7" s="773"/>
      <c r="AI7" s="773"/>
      <c r="AJ7" s="773"/>
      <c r="AK7" s="773"/>
      <c r="AL7" s="773"/>
      <c r="AM7" s="773"/>
      <c r="AN7" s="773"/>
      <c r="AO7" s="773"/>
      <c r="AP7" s="773"/>
      <c r="AQ7" s="772" t="s">
        <v>374</v>
      </c>
      <c r="AR7" s="772"/>
      <c r="AS7" s="772"/>
      <c r="AT7" s="772"/>
      <c r="AU7" s="772"/>
      <c r="AV7" s="772"/>
      <c r="AW7" s="772"/>
      <c r="AX7" s="773" t="s">
        <v>375</v>
      </c>
      <c r="AY7" s="773"/>
      <c r="AZ7" s="773"/>
      <c r="BA7" s="773"/>
      <c r="BB7" s="773"/>
      <c r="BC7" s="773"/>
      <c r="BD7" s="773"/>
      <c r="BE7" s="773"/>
      <c r="BF7" s="772" t="s">
        <v>376</v>
      </c>
      <c r="BG7" s="772"/>
      <c r="BH7" s="772"/>
      <c r="BI7" s="772"/>
      <c r="BJ7" s="772"/>
      <c r="BK7" s="772"/>
      <c r="BL7" s="772"/>
      <c r="BM7" s="772"/>
      <c r="BN7" s="772"/>
      <c r="BO7" s="772"/>
      <c r="BP7" s="772"/>
      <c r="BQ7" s="772"/>
      <c r="BR7" s="772"/>
      <c r="BS7" s="772"/>
      <c r="BT7" s="772"/>
      <c r="BU7" s="772"/>
      <c r="BV7" s="772"/>
      <c r="BW7" s="772"/>
      <c r="BX7" s="772"/>
      <c r="BY7" s="772"/>
      <c r="BZ7" s="773" t="s">
        <v>377</v>
      </c>
      <c r="CA7" s="773"/>
      <c r="CB7" s="773"/>
      <c r="CC7" s="773"/>
      <c r="CD7" s="773"/>
      <c r="CE7" s="773"/>
      <c r="CF7" s="773"/>
      <c r="CJ7" s="136"/>
      <c r="CK7" s="136"/>
      <c r="CL7" s="136"/>
      <c r="CM7" s="136"/>
      <c r="CN7" s="136"/>
      <c r="CO7" s="136"/>
      <c r="CP7" s="136"/>
      <c r="CQ7" s="136"/>
      <c r="CR7" s="136"/>
      <c r="CS7" s="136"/>
      <c r="CT7" s="136"/>
      <c r="CU7" s="136"/>
      <c r="CV7" s="136"/>
      <c r="CW7" s="136"/>
      <c r="CX7" s="136"/>
      <c r="CY7" s="136"/>
      <c r="CZ7" s="136"/>
      <c r="DA7" s="136"/>
      <c r="DB7" s="136"/>
      <c r="DC7" s="136"/>
      <c r="DD7" s="176"/>
      <c r="DE7" s="136"/>
      <c r="DF7" s="136"/>
      <c r="DG7" s="136"/>
      <c r="DH7" s="136"/>
      <c r="DI7" s="136"/>
      <c r="DJ7" s="136"/>
      <c r="DK7" s="136"/>
    </row>
    <row r="8" spans="1:115" s="136" customFormat="1" ht="15" customHeight="1" thickBot="1" x14ac:dyDescent="0.3">
      <c r="B8" s="777">
        <f>IF(DG8&lt;&gt;"",DF8,"")</f>
        <v>1</v>
      </c>
      <c r="C8" s="777"/>
      <c r="D8" s="778" t="str">
        <f>DG8</f>
        <v>IND</v>
      </c>
      <c r="E8" s="779"/>
      <c r="F8" s="779"/>
      <c r="G8" s="779"/>
      <c r="H8" s="779"/>
      <c r="I8" s="779"/>
      <c r="J8" s="780"/>
      <c r="K8" s="781" t="str">
        <f t="shared" ref="K8:K15" si="0">DH8</f>
        <v xml:space="preserve"> </v>
      </c>
      <c r="L8" s="782"/>
      <c r="M8" s="782"/>
      <c r="N8" s="782"/>
      <c r="O8" s="782"/>
      <c r="P8" s="782"/>
      <c r="Q8" s="782"/>
      <c r="R8" s="782"/>
      <c r="S8" s="782"/>
      <c r="T8" s="782"/>
      <c r="U8" s="782"/>
      <c r="V8" s="782"/>
      <c r="W8" s="782"/>
      <c r="X8" s="782"/>
      <c r="Y8" s="782"/>
      <c r="Z8" s="782"/>
      <c r="AA8" s="782"/>
      <c r="AB8" s="782"/>
      <c r="AC8" s="782"/>
      <c r="AD8" s="783"/>
      <c r="AE8" s="784" t="str">
        <f>DI8</f>
        <v/>
      </c>
      <c r="AF8" s="784"/>
      <c r="AG8" s="784"/>
      <c r="AH8" s="784"/>
      <c r="AI8" s="784"/>
      <c r="AJ8" s="784"/>
      <c r="AK8" s="784"/>
      <c r="AL8" s="784"/>
      <c r="AM8" s="784"/>
      <c r="AN8" s="784"/>
      <c r="AO8" s="784"/>
      <c r="AP8" s="784"/>
      <c r="AQ8" s="785" t="str">
        <f>DK8</f>
        <v xml:space="preserve">19 /  / </v>
      </c>
      <c r="AR8" s="785"/>
      <c r="AS8" s="785"/>
      <c r="AT8" s="785"/>
      <c r="AU8" s="785"/>
      <c r="AV8" s="785"/>
      <c r="AW8" s="785"/>
      <c r="AX8" s="786"/>
      <c r="AY8" s="787"/>
      <c r="AZ8" s="787"/>
      <c r="BA8" s="787"/>
      <c r="BB8" s="787"/>
      <c r="BC8" s="787"/>
      <c r="BD8" s="787"/>
      <c r="BE8" s="788"/>
      <c r="BF8" s="684"/>
      <c r="BG8" s="685"/>
      <c r="BH8" s="685"/>
      <c r="BI8" s="685"/>
      <c r="BJ8" s="685"/>
      <c r="BK8" s="685"/>
      <c r="BL8" s="685"/>
      <c r="BM8" s="685"/>
      <c r="BN8" s="685"/>
      <c r="BO8" s="685"/>
      <c r="BP8" s="685"/>
      <c r="BQ8" s="685"/>
      <c r="BR8" s="685"/>
      <c r="BS8" s="685"/>
      <c r="BT8" s="685"/>
      <c r="BU8" s="685"/>
      <c r="BV8" s="685"/>
      <c r="BW8" s="685"/>
      <c r="BX8" s="685"/>
      <c r="BY8" s="686"/>
      <c r="BZ8" s="774"/>
      <c r="CA8" s="775"/>
      <c r="CB8" s="775"/>
      <c r="CC8" s="775"/>
      <c r="CD8" s="775"/>
      <c r="CE8" s="775"/>
      <c r="CF8" s="776"/>
      <c r="CK8" s="322">
        <v>8</v>
      </c>
      <c r="CL8" s="286">
        <f>CK8</f>
        <v>8</v>
      </c>
      <c r="CM8" s="286">
        <v>0</v>
      </c>
      <c r="CN8" s="248">
        <f t="shared" ref="CN8:CN24" si="1">IF(CL9&gt;=0,CM9,"")</f>
        <v>1</v>
      </c>
      <c r="CO8" s="136">
        <v>1</v>
      </c>
      <c r="CP8" s="320" t="str">
        <f>'TRUST VREALYS QUESTIONNAIRE'!U98</f>
        <v>FIRST TRUSTEE A BENEFICIARY?</v>
      </c>
      <c r="CQ8" s="234" t="str">
        <f>IF('TRUST VREALYS QUESTIONNAIRE'!T98="ja","yes",IF('TRUST VREALYS QUESTIONNAIRE'!T98="NEE","NO",'TRUST VREALYS QUESTIONNAIRE'!T98))</f>
        <v>yes</v>
      </c>
      <c r="CR8" s="131" t="s">
        <v>369</v>
      </c>
      <c r="CS8" s="131" t="str">
        <f>IF(CQ8="yes",'J401'!S363,"")</f>
        <v xml:space="preserve"> </v>
      </c>
      <c r="CT8" s="131" t="str">
        <f>IF(CQ8="yes",'J401'!AQ363,"")</f>
        <v/>
      </c>
      <c r="CV8" s="199">
        <f>IF(CX8&lt;&gt;"",1,0)</f>
        <v>1</v>
      </c>
      <c r="CW8" s="199">
        <f>CV8</f>
        <v>1</v>
      </c>
      <c r="CX8" s="323" t="str">
        <f>IF(CY8&lt;&gt;"",CR8,"")</f>
        <v>IND</v>
      </c>
      <c r="CY8" s="131" t="str">
        <f>CS8</f>
        <v xml:space="preserve"> </v>
      </c>
      <c r="CZ8" s="131" t="str">
        <f>CT8</f>
        <v/>
      </c>
      <c r="DA8" s="131" t="str">
        <f>LEFT(CZ8,6)</f>
        <v/>
      </c>
      <c r="DB8" s="131" t="str">
        <f>"19"&amp;LEFT(DA8,2)&amp;" / "&amp;MID(DA8,3,2)&amp;" / "&amp;RIGHT(DA8,2)</f>
        <v xml:space="preserve">19 /  / </v>
      </c>
      <c r="DF8" s="199">
        <v>1</v>
      </c>
      <c r="DG8" s="131" t="str">
        <f>IFERROR(VLOOKUP(DF8,$CW$8:$DB$28,2,FALSE),"")</f>
        <v>IND</v>
      </c>
      <c r="DH8" s="131" t="str">
        <f>IFERROR(VLOOKUP($DF8,$CW$8:$DB$28,3,FALSE),"")</f>
        <v xml:space="preserve"> </v>
      </c>
      <c r="DI8" s="131" t="str">
        <f>IFERROR(VLOOKUP($DF8,$CW$8:$DB$28,4,FALSE),"")</f>
        <v/>
      </c>
      <c r="DJ8" s="131" t="str">
        <f>IFERROR(VLOOKUP($DF8,$CW$8:$DB$28,5,FALSE),"")</f>
        <v/>
      </c>
      <c r="DK8" s="131" t="str">
        <f>IFERROR(VLOOKUP($DF8,$CW$8:$DB$28,6,FALSE),"")</f>
        <v xml:space="preserve">19 /  / </v>
      </c>
    </row>
    <row r="9" spans="1:115" s="136" customFormat="1" ht="15" customHeight="1" x14ac:dyDescent="0.25">
      <c r="B9" s="777">
        <f t="shared" ref="B9:B15" si="2">IF(DG9&lt;&gt;"",DF9,"")</f>
        <v>2</v>
      </c>
      <c r="C9" s="777"/>
      <c r="D9" s="778" t="str">
        <f t="shared" ref="D9:D13" si="3">DG9</f>
        <v>IND</v>
      </c>
      <c r="E9" s="779"/>
      <c r="F9" s="779"/>
      <c r="G9" s="779"/>
      <c r="H9" s="779"/>
      <c r="I9" s="779"/>
      <c r="J9" s="780"/>
      <c r="K9" s="781" t="str">
        <f t="shared" si="0"/>
        <v xml:space="preserve"> </v>
      </c>
      <c r="L9" s="782"/>
      <c r="M9" s="782"/>
      <c r="N9" s="782"/>
      <c r="O9" s="782"/>
      <c r="P9" s="782"/>
      <c r="Q9" s="782"/>
      <c r="R9" s="782"/>
      <c r="S9" s="782"/>
      <c r="T9" s="782"/>
      <c r="U9" s="782"/>
      <c r="V9" s="782"/>
      <c r="W9" s="782"/>
      <c r="X9" s="782"/>
      <c r="Y9" s="782"/>
      <c r="Z9" s="782"/>
      <c r="AA9" s="782"/>
      <c r="AB9" s="782"/>
      <c r="AC9" s="782"/>
      <c r="AD9" s="783"/>
      <c r="AE9" s="784" t="str">
        <f>DI9</f>
        <v/>
      </c>
      <c r="AF9" s="784"/>
      <c r="AG9" s="784"/>
      <c r="AH9" s="784"/>
      <c r="AI9" s="784"/>
      <c r="AJ9" s="784"/>
      <c r="AK9" s="784"/>
      <c r="AL9" s="784"/>
      <c r="AM9" s="784"/>
      <c r="AN9" s="784"/>
      <c r="AO9" s="784"/>
      <c r="AP9" s="784"/>
      <c r="AQ9" s="785" t="str">
        <f>DK9</f>
        <v xml:space="preserve">19 /  / </v>
      </c>
      <c r="AR9" s="785"/>
      <c r="AS9" s="785"/>
      <c r="AT9" s="785"/>
      <c r="AU9" s="785"/>
      <c r="AV9" s="785"/>
      <c r="AW9" s="785"/>
      <c r="AX9" s="786"/>
      <c r="AY9" s="787"/>
      <c r="AZ9" s="787"/>
      <c r="BA9" s="787"/>
      <c r="BB9" s="787"/>
      <c r="BC9" s="787"/>
      <c r="BD9" s="787"/>
      <c r="BE9" s="788"/>
      <c r="BF9" s="684"/>
      <c r="BG9" s="685"/>
      <c r="BH9" s="685"/>
      <c r="BI9" s="685"/>
      <c r="BJ9" s="685"/>
      <c r="BK9" s="685"/>
      <c r="BL9" s="685"/>
      <c r="BM9" s="685"/>
      <c r="BN9" s="685"/>
      <c r="BO9" s="685"/>
      <c r="BP9" s="685"/>
      <c r="BQ9" s="685"/>
      <c r="BR9" s="685"/>
      <c r="BS9" s="685"/>
      <c r="BT9" s="685"/>
      <c r="BU9" s="685"/>
      <c r="BV9" s="685"/>
      <c r="BW9" s="685"/>
      <c r="BX9" s="685"/>
      <c r="BY9" s="686"/>
      <c r="BZ9" s="774"/>
      <c r="CA9" s="775"/>
      <c r="CB9" s="775"/>
      <c r="CC9" s="775"/>
      <c r="CD9" s="775"/>
      <c r="CE9" s="775"/>
      <c r="CF9" s="776"/>
      <c r="CK9" s="127" t="str">
        <f t="shared" ref="CK9:CK25" si="4">IF(CL9=0,"y","")</f>
        <v/>
      </c>
      <c r="CL9" s="248">
        <f t="shared" ref="CL9:CL25" si="5">CL8-1</f>
        <v>7</v>
      </c>
      <c r="CM9" s="248">
        <f t="shared" ref="CM9:CM25" si="6">1+CM8</f>
        <v>1</v>
      </c>
      <c r="CN9" s="248">
        <f t="shared" si="1"/>
        <v>2</v>
      </c>
      <c r="CO9" s="136">
        <v>2</v>
      </c>
      <c r="CP9" s="320" t="str">
        <f>'TRUST VREALYS QUESTIONNAIRE'!U100</f>
        <v>SECOND TRUSTEE A BENEFICIARY?</v>
      </c>
      <c r="CQ9" s="234" t="str">
        <f>IF('TRUST VREALYS QUESTIONNAIRE'!T100="ja","yes",IF('TRUST VREALYS QUESTIONNAIRE'!T100="NEE","NO",'TRUST VREALYS QUESTIONNAIRE'!T100))</f>
        <v>yes</v>
      </c>
      <c r="CR9" s="131" t="s">
        <v>369</v>
      </c>
      <c r="CS9" s="234" t="str">
        <f>IF(CQ9="yes",'J401'!S365,"")</f>
        <v xml:space="preserve"> </v>
      </c>
      <c r="CT9" s="234" t="str">
        <f>IF(CQ9="yes",'J401'!AQ365,"")</f>
        <v/>
      </c>
      <c r="CV9" s="199">
        <f>IF(CX9&lt;&gt;"",1,0)</f>
        <v>1</v>
      </c>
      <c r="CW9" s="199">
        <f>CW8+CV9</f>
        <v>2</v>
      </c>
      <c r="CX9" s="323" t="str">
        <f>IF(CY9&lt;&gt;"",CR9,"")</f>
        <v>IND</v>
      </c>
      <c r="CY9" s="131" t="str">
        <f>IF(CS9&lt;&gt;"",CS9,CS10)</f>
        <v xml:space="preserve"> </v>
      </c>
      <c r="CZ9" s="131" t="str">
        <f>IF(CT9&lt;&gt;"",CT9,CT10)</f>
        <v/>
      </c>
      <c r="DA9" s="131" t="str">
        <f>LEFT(CZ9,6)</f>
        <v/>
      </c>
      <c r="DB9" s="131" t="str">
        <f>"19"&amp;LEFT(DA9,2)&amp;" / "&amp;MID(DA9,3,2)&amp;" / "&amp;RIGHT(DA9,2)</f>
        <v xml:space="preserve">19 /  / </v>
      </c>
      <c r="DF9" s="199">
        <v>2</v>
      </c>
      <c r="DG9" s="131" t="str">
        <f t="shared" ref="DG9:DG15" si="7">IFERROR(VLOOKUP(DF9,$CW$8:$DB$28,2,FALSE),"")</f>
        <v>IND</v>
      </c>
      <c r="DH9" s="131" t="str">
        <f t="shared" ref="DH9:DH15" si="8">IFERROR(VLOOKUP($DF9,$CW$8:$DB$28,3,FALSE),"")</f>
        <v xml:space="preserve"> </v>
      </c>
      <c r="DI9" s="131" t="str">
        <f t="shared" ref="DI9" si="9">IFERROR(VLOOKUP($DF9,$CW$8:$DB$28,4,FALSE),"")</f>
        <v/>
      </c>
      <c r="DJ9" s="131" t="str">
        <f>IFERROR(VLOOKUP($DF9,$CW$8:$DB$28,5,FALSE),"")</f>
        <v/>
      </c>
      <c r="DK9" s="131" t="str">
        <f>IFERROR(VLOOKUP($DF9,$CW$8:$DB$28,6,FALSE),"")</f>
        <v xml:space="preserve">19 /  / </v>
      </c>
    </row>
    <row r="10" spans="1:115" s="136" customFormat="1" ht="15" customHeight="1" x14ac:dyDescent="0.25">
      <c r="B10" s="777">
        <f t="shared" si="2"/>
        <v>3</v>
      </c>
      <c r="C10" s="777"/>
      <c r="D10" s="778" t="str">
        <f t="shared" si="3"/>
        <v>IND</v>
      </c>
      <c r="E10" s="779"/>
      <c r="F10" s="779"/>
      <c r="G10" s="779"/>
      <c r="H10" s="779"/>
      <c r="I10" s="779"/>
      <c r="J10" s="780"/>
      <c r="K10" s="781" t="str">
        <f t="shared" si="0"/>
        <v>THE SPOUSE OF FOUNDER (NO NAME MENTIONED IN DEED):</v>
      </c>
      <c r="L10" s="782"/>
      <c r="M10" s="782"/>
      <c r="N10" s="782"/>
      <c r="O10" s="782"/>
      <c r="P10" s="782"/>
      <c r="Q10" s="782"/>
      <c r="R10" s="782"/>
      <c r="S10" s="782"/>
      <c r="T10" s="782"/>
      <c r="U10" s="782"/>
      <c r="V10" s="782"/>
      <c r="W10" s="782"/>
      <c r="X10" s="782"/>
      <c r="Y10" s="782"/>
      <c r="Z10" s="782"/>
      <c r="AA10" s="782"/>
      <c r="AB10" s="782"/>
      <c r="AC10" s="782"/>
      <c r="AD10" s="782"/>
      <c r="AE10" s="782"/>
      <c r="AF10" s="782"/>
      <c r="AG10" s="782"/>
      <c r="AH10" s="782"/>
      <c r="AI10" s="782"/>
      <c r="AJ10" s="782"/>
      <c r="AK10" s="782"/>
      <c r="AL10" s="782"/>
      <c r="AM10" s="782"/>
      <c r="AN10" s="782"/>
      <c r="AO10" s="782"/>
      <c r="AP10" s="782"/>
      <c r="AQ10" s="782"/>
      <c r="AR10" s="782"/>
      <c r="AS10" s="782"/>
      <c r="AT10" s="782"/>
      <c r="AU10" s="782"/>
      <c r="AV10" s="782"/>
      <c r="AW10" s="783"/>
      <c r="AX10" s="684"/>
      <c r="AY10" s="685"/>
      <c r="AZ10" s="685"/>
      <c r="BA10" s="685"/>
      <c r="BB10" s="685"/>
      <c r="BC10" s="685"/>
      <c r="BD10" s="685"/>
      <c r="BE10" s="686"/>
      <c r="BF10" s="684"/>
      <c r="BG10" s="685"/>
      <c r="BH10" s="685"/>
      <c r="BI10" s="685"/>
      <c r="BJ10" s="685"/>
      <c r="BK10" s="685"/>
      <c r="BL10" s="685"/>
      <c r="BM10" s="685"/>
      <c r="BN10" s="685"/>
      <c r="BO10" s="685"/>
      <c r="BP10" s="685"/>
      <c r="BQ10" s="685"/>
      <c r="BR10" s="685"/>
      <c r="BS10" s="685"/>
      <c r="BT10" s="685"/>
      <c r="BU10" s="685"/>
      <c r="BV10" s="685"/>
      <c r="BW10" s="685"/>
      <c r="BX10" s="685"/>
      <c r="BY10" s="686"/>
      <c r="BZ10" s="774"/>
      <c r="CA10" s="775"/>
      <c r="CB10" s="775"/>
      <c r="CC10" s="775"/>
      <c r="CD10" s="775"/>
      <c r="CE10" s="775"/>
      <c r="CF10" s="776"/>
      <c r="CK10" s="127" t="str">
        <f t="shared" si="4"/>
        <v/>
      </c>
      <c r="CL10" s="248">
        <f t="shared" si="5"/>
        <v>6</v>
      </c>
      <c r="CM10" s="248">
        <f t="shared" si="6"/>
        <v>2</v>
      </c>
      <c r="CN10" s="248">
        <f t="shared" si="1"/>
        <v>3</v>
      </c>
      <c r="CO10" s="136">
        <v>2</v>
      </c>
      <c r="CP10" s="320" t="str">
        <f>'TRUST VREALYS QUESTIONNAIRE'!U102</f>
        <v>THE FOUNDER (BY NAME) - IF NOT 1ST / 2ND TRUSTEE:</v>
      </c>
      <c r="CQ10" s="234" t="str">
        <f>IF('TRUST VREALYS QUESTIONNAIRE'!T102="ja","yes",IF('TRUST VREALYS QUESTIONNAIRE'!T102="NEE","NO",'TRUST VREALYS QUESTIONNAIRE'!T102))</f>
        <v>NO</v>
      </c>
      <c r="CR10" s="131" t="s">
        <v>369</v>
      </c>
      <c r="CS10" s="131" t="str">
        <f>IF(CQ10="yes",UPPER('TRUST VREALYS QUESTIONNAIRE'!H30&amp;"  "&amp;'TRUST VREALYS QUESTIONNAIRE'!M30),"")</f>
        <v/>
      </c>
      <c r="CT10" s="131" t="str">
        <f>IF(CQ10="yes",SUBSTITUTE('TRUST VREALYS QUESTIONNAIRE'!H31," ",""),"")</f>
        <v/>
      </c>
      <c r="CV10" s="176"/>
      <c r="CW10" s="176"/>
      <c r="DF10" s="199">
        <v>3</v>
      </c>
      <c r="DG10" s="131" t="str">
        <f t="shared" si="7"/>
        <v>IND</v>
      </c>
      <c r="DH10" s="131" t="str">
        <f t="shared" si="8"/>
        <v>THE SPOUSE OF FOUNDER (NO NAME MENTIONED IN DEED):</v>
      </c>
    </row>
    <row r="11" spans="1:115" s="136" customFormat="1" ht="15" customHeight="1" x14ac:dyDescent="0.25">
      <c r="B11" s="777">
        <f t="shared" si="2"/>
        <v>4</v>
      </c>
      <c r="C11" s="777"/>
      <c r="D11" s="778" t="str">
        <f t="shared" si="3"/>
        <v>CLASS</v>
      </c>
      <c r="E11" s="779"/>
      <c r="F11" s="779"/>
      <c r="G11" s="779"/>
      <c r="H11" s="779"/>
      <c r="I11" s="779"/>
      <c r="J11" s="780"/>
      <c r="K11" s="781" t="str">
        <f t="shared" si="0"/>
        <v>THE DESCENDENTS OF THE ABOVEMENTIONED CHILDREN:</v>
      </c>
      <c r="L11" s="782"/>
      <c r="M11" s="782"/>
      <c r="N11" s="782"/>
      <c r="O11" s="782"/>
      <c r="P11" s="782"/>
      <c r="Q11" s="782"/>
      <c r="R11" s="782"/>
      <c r="S11" s="782"/>
      <c r="T11" s="782"/>
      <c r="U11" s="782"/>
      <c r="V11" s="782"/>
      <c r="W11" s="782"/>
      <c r="X11" s="782"/>
      <c r="Y11" s="782"/>
      <c r="Z11" s="782"/>
      <c r="AA11" s="782"/>
      <c r="AB11" s="782"/>
      <c r="AC11" s="782"/>
      <c r="AD11" s="782"/>
      <c r="AE11" s="782"/>
      <c r="AF11" s="782"/>
      <c r="AG11" s="782"/>
      <c r="AH11" s="782"/>
      <c r="AI11" s="782"/>
      <c r="AJ11" s="782"/>
      <c r="AK11" s="782"/>
      <c r="AL11" s="782"/>
      <c r="AM11" s="782"/>
      <c r="AN11" s="782"/>
      <c r="AO11" s="782"/>
      <c r="AP11" s="782"/>
      <c r="AQ11" s="782"/>
      <c r="AR11" s="782"/>
      <c r="AS11" s="782"/>
      <c r="AT11" s="782"/>
      <c r="AU11" s="782"/>
      <c r="AV11" s="782"/>
      <c r="AW11" s="783"/>
      <c r="AX11" s="786"/>
      <c r="AY11" s="787"/>
      <c r="AZ11" s="787"/>
      <c r="BA11" s="787"/>
      <c r="BB11" s="787"/>
      <c r="BC11" s="787"/>
      <c r="BD11" s="787"/>
      <c r="BE11" s="788"/>
      <c r="BF11" s="684"/>
      <c r="BG11" s="685"/>
      <c r="BH11" s="685"/>
      <c r="BI11" s="685"/>
      <c r="BJ11" s="685"/>
      <c r="BK11" s="685"/>
      <c r="BL11" s="685"/>
      <c r="BM11" s="685"/>
      <c r="BN11" s="685"/>
      <c r="BO11" s="685"/>
      <c r="BP11" s="685"/>
      <c r="BQ11" s="685"/>
      <c r="BR11" s="685"/>
      <c r="BS11" s="685"/>
      <c r="BT11" s="685"/>
      <c r="BU11" s="685"/>
      <c r="BV11" s="685"/>
      <c r="BW11" s="685"/>
      <c r="BX11" s="685"/>
      <c r="BY11" s="686"/>
      <c r="BZ11" s="774"/>
      <c r="CA11" s="775"/>
      <c r="CB11" s="775"/>
      <c r="CC11" s="775"/>
      <c r="CD11" s="775"/>
      <c r="CE11" s="775"/>
      <c r="CF11" s="776"/>
      <c r="CK11" s="127" t="str">
        <f t="shared" si="4"/>
        <v/>
      </c>
      <c r="CL11" s="248">
        <f t="shared" si="5"/>
        <v>5</v>
      </c>
      <c r="CM11" s="248">
        <f t="shared" si="6"/>
        <v>3</v>
      </c>
      <c r="CN11" s="248">
        <f t="shared" si="1"/>
        <v>4</v>
      </c>
      <c r="CO11" s="136">
        <v>3</v>
      </c>
      <c r="CP11" s="320" t="str">
        <f>'TRUST VREALYS QUESTIONNAIRE'!U103</f>
        <v>THE SPOUSE OF  TRUSTEE 1 (NO NAME MENTIONED IN DEED):</v>
      </c>
      <c r="CQ11" s="234" t="str">
        <f>IF('TRUST VREALYS QUESTIONNAIRE'!T103="ja","yes",IF('TRUST VREALYS QUESTIONNAIRE'!T103="NEE","NO",'TRUST VREALYS QUESTIONNAIRE'!T103))</f>
        <v>NO</v>
      </c>
      <c r="CR11" s="131" t="s">
        <v>369</v>
      </c>
      <c r="CS11" s="131" t="str">
        <f>IF(CQ11="no","",CP11)</f>
        <v/>
      </c>
      <c r="CT11" s="131"/>
      <c r="CV11" s="199">
        <f>IF(CX11&lt;&gt;"",1,0)</f>
        <v>1</v>
      </c>
      <c r="CW11" s="199">
        <f>CW9+CV11</f>
        <v>3</v>
      </c>
      <c r="CX11" s="323" t="str">
        <f>IF(CY11&lt;&gt;"",CR11,"")</f>
        <v>IND</v>
      </c>
      <c r="CY11" s="323" t="str">
        <f>IF(CS11&lt;&gt;"",CS11,IF(CS13&lt;&gt;"",CS13,IF(CS15&lt;&gt;"",CS15,CS17)))</f>
        <v>THE SPOUSE OF FOUNDER (NO NAME MENTIONED IN DEED):</v>
      </c>
      <c r="DF11" s="199">
        <v>4</v>
      </c>
      <c r="DG11" s="131" t="str">
        <f t="shared" si="7"/>
        <v>CLASS</v>
      </c>
      <c r="DH11" s="131" t="str">
        <f t="shared" si="8"/>
        <v>THE DESCENDENTS OF THE ABOVEMENTIONED CHILDREN:</v>
      </c>
    </row>
    <row r="12" spans="1:115" s="136" customFormat="1" ht="15" customHeight="1" x14ac:dyDescent="0.25">
      <c r="B12" s="777">
        <f t="shared" si="2"/>
        <v>5</v>
      </c>
      <c r="C12" s="777"/>
      <c r="D12" s="778" t="str">
        <f t="shared" si="3"/>
        <v>ORG</v>
      </c>
      <c r="E12" s="779"/>
      <c r="F12" s="779"/>
      <c r="G12" s="779"/>
      <c r="H12" s="779"/>
      <c r="I12" s="779"/>
      <c r="J12" s="780"/>
      <c r="K12" s="781" t="str">
        <f t="shared" si="0"/>
        <v>FURTHER TRUSTS AND ENTITIES OF THE ABOVE:</v>
      </c>
      <c r="L12" s="782"/>
      <c r="M12" s="782"/>
      <c r="N12" s="782"/>
      <c r="O12" s="782"/>
      <c r="P12" s="782"/>
      <c r="Q12" s="782"/>
      <c r="R12" s="782"/>
      <c r="S12" s="782"/>
      <c r="T12" s="782"/>
      <c r="U12" s="782"/>
      <c r="V12" s="782"/>
      <c r="W12" s="782"/>
      <c r="X12" s="782"/>
      <c r="Y12" s="782"/>
      <c r="Z12" s="782"/>
      <c r="AA12" s="782"/>
      <c r="AB12" s="782"/>
      <c r="AC12" s="782"/>
      <c r="AD12" s="782"/>
      <c r="AE12" s="782"/>
      <c r="AF12" s="782"/>
      <c r="AG12" s="782"/>
      <c r="AH12" s="782"/>
      <c r="AI12" s="782"/>
      <c r="AJ12" s="782"/>
      <c r="AK12" s="782"/>
      <c r="AL12" s="782"/>
      <c r="AM12" s="782"/>
      <c r="AN12" s="782"/>
      <c r="AO12" s="782"/>
      <c r="AP12" s="782"/>
      <c r="AQ12" s="782"/>
      <c r="AR12" s="782"/>
      <c r="AS12" s="782"/>
      <c r="AT12" s="782"/>
      <c r="AU12" s="782"/>
      <c r="AV12" s="782"/>
      <c r="AW12" s="783"/>
      <c r="AX12" s="786"/>
      <c r="AY12" s="787"/>
      <c r="AZ12" s="787"/>
      <c r="BA12" s="787"/>
      <c r="BB12" s="787"/>
      <c r="BC12" s="787"/>
      <c r="BD12" s="787"/>
      <c r="BE12" s="788"/>
      <c r="BF12" s="684"/>
      <c r="BG12" s="685"/>
      <c r="BH12" s="685"/>
      <c r="BI12" s="685"/>
      <c r="BJ12" s="685"/>
      <c r="BK12" s="685"/>
      <c r="BL12" s="685"/>
      <c r="BM12" s="685"/>
      <c r="BN12" s="685"/>
      <c r="BO12" s="685"/>
      <c r="BP12" s="685"/>
      <c r="BQ12" s="685"/>
      <c r="BR12" s="685"/>
      <c r="BS12" s="685"/>
      <c r="BT12" s="685"/>
      <c r="BU12" s="685"/>
      <c r="BV12" s="685"/>
      <c r="BW12" s="685"/>
      <c r="BX12" s="685"/>
      <c r="BY12" s="686"/>
      <c r="BZ12" s="774"/>
      <c r="CA12" s="775"/>
      <c r="CB12" s="775"/>
      <c r="CC12" s="775"/>
      <c r="CD12" s="775"/>
      <c r="CE12" s="775"/>
      <c r="CF12" s="776"/>
      <c r="CK12" s="127" t="str">
        <f t="shared" si="4"/>
        <v/>
      </c>
      <c r="CL12" s="248">
        <f t="shared" si="5"/>
        <v>4</v>
      </c>
      <c r="CM12" s="248">
        <f t="shared" si="6"/>
        <v>4</v>
      </c>
      <c r="CN12" s="248">
        <f t="shared" si="1"/>
        <v>5</v>
      </c>
      <c r="CP12" s="320" t="s">
        <v>382</v>
      </c>
      <c r="CQ12" s="131"/>
      <c r="CR12" s="131"/>
      <c r="CS12" s="131"/>
      <c r="CT12" s="131"/>
      <c r="CV12" s="176"/>
      <c r="CW12" s="176"/>
      <c r="DF12" s="199">
        <v>5</v>
      </c>
      <c r="DG12" s="131" t="str">
        <f t="shared" si="7"/>
        <v>ORG</v>
      </c>
      <c r="DH12" s="131" t="str">
        <f t="shared" si="8"/>
        <v>FURTHER TRUSTS AND ENTITIES OF THE ABOVE:</v>
      </c>
    </row>
    <row r="13" spans="1:115" s="136" customFormat="1" ht="15" customHeight="1" x14ac:dyDescent="0.25">
      <c r="B13" s="777">
        <f t="shared" si="2"/>
        <v>6</v>
      </c>
      <c r="C13" s="777"/>
      <c r="D13" s="778" t="str">
        <f t="shared" si="3"/>
        <v>ORG</v>
      </c>
      <c r="E13" s="779"/>
      <c r="F13" s="779"/>
      <c r="G13" s="779"/>
      <c r="H13" s="779"/>
      <c r="I13" s="779"/>
      <c r="J13" s="780"/>
      <c r="K13" s="781" t="str">
        <f t="shared" si="0"/>
        <v>PUBLIC BENEFIT ORGANISATIONS (PBO):</v>
      </c>
      <c r="L13" s="782"/>
      <c r="M13" s="782"/>
      <c r="N13" s="782"/>
      <c r="O13" s="782"/>
      <c r="P13" s="782"/>
      <c r="Q13" s="782"/>
      <c r="R13" s="782"/>
      <c r="S13" s="782"/>
      <c r="T13" s="782"/>
      <c r="U13" s="782"/>
      <c r="V13" s="782"/>
      <c r="W13" s="782"/>
      <c r="X13" s="782"/>
      <c r="Y13" s="782"/>
      <c r="Z13" s="782"/>
      <c r="AA13" s="782"/>
      <c r="AB13" s="782"/>
      <c r="AC13" s="782"/>
      <c r="AD13" s="782"/>
      <c r="AE13" s="782"/>
      <c r="AF13" s="782"/>
      <c r="AG13" s="782"/>
      <c r="AH13" s="782"/>
      <c r="AI13" s="782"/>
      <c r="AJ13" s="782"/>
      <c r="AK13" s="782"/>
      <c r="AL13" s="782"/>
      <c r="AM13" s="782"/>
      <c r="AN13" s="782"/>
      <c r="AO13" s="782"/>
      <c r="AP13" s="782"/>
      <c r="AQ13" s="782"/>
      <c r="AR13" s="782"/>
      <c r="AS13" s="782"/>
      <c r="AT13" s="782"/>
      <c r="AU13" s="782"/>
      <c r="AV13" s="782"/>
      <c r="AW13" s="783"/>
      <c r="AX13" s="684"/>
      <c r="AY13" s="685"/>
      <c r="AZ13" s="685"/>
      <c r="BA13" s="685"/>
      <c r="BB13" s="685"/>
      <c r="BC13" s="685"/>
      <c r="BD13" s="685"/>
      <c r="BE13" s="686"/>
      <c r="BF13" s="684"/>
      <c r="BG13" s="685"/>
      <c r="BH13" s="685"/>
      <c r="BI13" s="685"/>
      <c r="BJ13" s="685"/>
      <c r="BK13" s="685"/>
      <c r="BL13" s="685"/>
      <c r="BM13" s="685"/>
      <c r="BN13" s="685"/>
      <c r="BO13" s="685"/>
      <c r="BP13" s="685"/>
      <c r="BQ13" s="685"/>
      <c r="BR13" s="685"/>
      <c r="BS13" s="685"/>
      <c r="BT13" s="685"/>
      <c r="BU13" s="685"/>
      <c r="BV13" s="685"/>
      <c r="BW13" s="685"/>
      <c r="BX13" s="685"/>
      <c r="BY13" s="686"/>
      <c r="BZ13" s="774"/>
      <c r="CA13" s="775"/>
      <c r="CB13" s="775"/>
      <c r="CC13" s="775"/>
      <c r="CD13" s="775"/>
      <c r="CE13" s="775"/>
      <c r="CF13" s="776"/>
      <c r="CK13" s="127" t="str">
        <f t="shared" si="4"/>
        <v/>
      </c>
      <c r="CL13" s="248">
        <f t="shared" si="5"/>
        <v>3</v>
      </c>
      <c r="CM13" s="248">
        <f t="shared" si="6"/>
        <v>5</v>
      </c>
      <c r="CN13" s="248">
        <f t="shared" si="1"/>
        <v>6</v>
      </c>
      <c r="CO13" s="136">
        <v>3</v>
      </c>
      <c r="CP13" s="320" t="str">
        <f>'TRUST VREALYS QUESTIONNAIRE'!U104</f>
        <v>THE SPOUSE OF FOUNDER (NO NAME MENTIONED IN DEED):</v>
      </c>
      <c r="CQ13" s="234" t="str">
        <f>IF('TRUST VREALYS QUESTIONNAIRE'!T104="ja","yes",IF('TRUST VREALYS QUESTIONNAIRE'!T104="NEE","NO",'TRUST VREALYS QUESTIONNAIRE'!T104))</f>
        <v>yes</v>
      </c>
      <c r="CR13" s="131" t="s">
        <v>369</v>
      </c>
      <c r="CS13" s="131" t="str">
        <f>IF(CQ13="no","",CP13)</f>
        <v>THE SPOUSE OF FOUNDER (NO NAME MENTIONED IN DEED):</v>
      </c>
      <c r="CT13" s="131"/>
      <c r="CV13" s="176"/>
      <c r="CW13" s="176"/>
      <c r="DF13" s="199">
        <v>6</v>
      </c>
      <c r="DG13" s="131" t="str">
        <f t="shared" si="7"/>
        <v>ORG</v>
      </c>
      <c r="DH13" s="131" t="str">
        <f t="shared" si="8"/>
        <v>PUBLIC BENEFIT ORGANISATIONS (PBO):</v>
      </c>
    </row>
    <row r="14" spans="1:115" s="136" customFormat="1" ht="15" customHeight="1" x14ac:dyDescent="0.25">
      <c r="B14" s="777" t="str">
        <f t="shared" si="2"/>
        <v/>
      </c>
      <c r="C14" s="777"/>
      <c r="D14" s="778" t="str">
        <f>DG14</f>
        <v/>
      </c>
      <c r="E14" s="779"/>
      <c r="F14" s="779"/>
      <c r="G14" s="779"/>
      <c r="H14" s="779"/>
      <c r="I14" s="779"/>
      <c r="J14" s="780"/>
      <c r="K14" s="781" t="str">
        <f t="shared" si="0"/>
        <v/>
      </c>
      <c r="L14" s="782"/>
      <c r="M14" s="782"/>
      <c r="N14" s="782"/>
      <c r="O14" s="782"/>
      <c r="P14" s="782"/>
      <c r="Q14" s="782"/>
      <c r="R14" s="782"/>
      <c r="S14" s="782"/>
      <c r="T14" s="782"/>
      <c r="U14" s="782"/>
      <c r="V14" s="782"/>
      <c r="W14" s="782"/>
      <c r="X14" s="782"/>
      <c r="Y14" s="782"/>
      <c r="Z14" s="782"/>
      <c r="AA14" s="782"/>
      <c r="AB14" s="782"/>
      <c r="AC14" s="782"/>
      <c r="AD14" s="782"/>
      <c r="AE14" s="782"/>
      <c r="AF14" s="782"/>
      <c r="AG14" s="782"/>
      <c r="AH14" s="782"/>
      <c r="AI14" s="782"/>
      <c r="AJ14" s="782"/>
      <c r="AK14" s="782"/>
      <c r="AL14" s="782"/>
      <c r="AM14" s="782"/>
      <c r="AN14" s="782"/>
      <c r="AO14" s="782"/>
      <c r="AP14" s="782"/>
      <c r="AQ14" s="782"/>
      <c r="AR14" s="782"/>
      <c r="AS14" s="782"/>
      <c r="AT14" s="782"/>
      <c r="AU14" s="782"/>
      <c r="AV14" s="782"/>
      <c r="AW14" s="783"/>
      <c r="AX14" s="684"/>
      <c r="AY14" s="685"/>
      <c r="AZ14" s="685"/>
      <c r="BA14" s="685"/>
      <c r="BB14" s="685"/>
      <c r="BC14" s="685"/>
      <c r="BD14" s="685"/>
      <c r="BE14" s="686"/>
      <c r="BF14" s="684"/>
      <c r="BG14" s="685"/>
      <c r="BH14" s="685"/>
      <c r="BI14" s="685"/>
      <c r="BJ14" s="685"/>
      <c r="BK14" s="685"/>
      <c r="BL14" s="685"/>
      <c r="BM14" s="685"/>
      <c r="BN14" s="685"/>
      <c r="BO14" s="685"/>
      <c r="BP14" s="685"/>
      <c r="BQ14" s="685"/>
      <c r="BR14" s="685"/>
      <c r="BS14" s="685"/>
      <c r="BT14" s="685"/>
      <c r="BU14" s="685"/>
      <c r="BV14" s="685"/>
      <c r="BW14" s="685"/>
      <c r="BX14" s="685"/>
      <c r="BY14" s="686"/>
      <c r="BZ14" s="774"/>
      <c r="CA14" s="775"/>
      <c r="CB14" s="775"/>
      <c r="CC14" s="775"/>
      <c r="CD14" s="775"/>
      <c r="CE14" s="775"/>
      <c r="CF14" s="776"/>
      <c r="CK14" s="127" t="str">
        <f t="shared" si="4"/>
        <v/>
      </c>
      <c r="CL14" s="248">
        <f t="shared" si="5"/>
        <v>2</v>
      </c>
      <c r="CM14" s="248">
        <f t="shared" si="6"/>
        <v>6</v>
      </c>
      <c r="CN14" s="248">
        <f t="shared" si="1"/>
        <v>7</v>
      </c>
      <c r="CP14" s="320" t="s">
        <v>382</v>
      </c>
      <c r="CQ14" s="131"/>
      <c r="CR14" s="131"/>
      <c r="CS14" s="131"/>
      <c r="CT14" s="131"/>
      <c r="CV14" s="176"/>
      <c r="CW14" s="176"/>
      <c r="DF14" s="199">
        <v>7</v>
      </c>
      <c r="DG14" s="131" t="str">
        <f t="shared" si="7"/>
        <v/>
      </c>
      <c r="DH14" s="131" t="str">
        <f t="shared" si="8"/>
        <v/>
      </c>
    </row>
    <row r="15" spans="1:115" s="136" customFormat="1" ht="15" customHeight="1" x14ac:dyDescent="0.25">
      <c r="B15" s="777" t="str">
        <f t="shared" si="2"/>
        <v/>
      </c>
      <c r="C15" s="777"/>
      <c r="D15" s="778" t="str">
        <f>DG15</f>
        <v/>
      </c>
      <c r="E15" s="779"/>
      <c r="F15" s="779"/>
      <c r="G15" s="779"/>
      <c r="H15" s="779"/>
      <c r="I15" s="779"/>
      <c r="J15" s="780"/>
      <c r="K15" s="781" t="str">
        <f t="shared" si="0"/>
        <v/>
      </c>
      <c r="L15" s="782"/>
      <c r="M15" s="782"/>
      <c r="N15" s="782"/>
      <c r="O15" s="782"/>
      <c r="P15" s="782"/>
      <c r="Q15" s="782"/>
      <c r="R15" s="782"/>
      <c r="S15" s="782"/>
      <c r="T15" s="782"/>
      <c r="U15" s="782"/>
      <c r="V15" s="782"/>
      <c r="W15" s="782"/>
      <c r="X15" s="782"/>
      <c r="Y15" s="782"/>
      <c r="Z15" s="782"/>
      <c r="AA15" s="782"/>
      <c r="AB15" s="782"/>
      <c r="AC15" s="782"/>
      <c r="AD15" s="782"/>
      <c r="AE15" s="782"/>
      <c r="AF15" s="782"/>
      <c r="AG15" s="782"/>
      <c r="AH15" s="782"/>
      <c r="AI15" s="782"/>
      <c r="AJ15" s="782"/>
      <c r="AK15" s="782"/>
      <c r="AL15" s="782"/>
      <c r="AM15" s="782"/>
      <c r="AN15" s="782"/>
      <c r="AO15" s="782"/>
      <c r="AP15" s="782"/>
      <c r="AQ15" s="782"/>
      <c r="AR15" s="782"/>
      <c r="AS15" s="782"/>
      <c r="AT15" s="782"/>
      <c r="AU15" s="782"/>
      <c r="AV15" s="782"/>
      <c r="AW15" s="783"/>
      <c r="AX15" s="684"/>
      <c r="AY15" s="685"/>
      <c r="AZ15" s="685"/>
      <c r="BA15" s="685"/>
      <c r="BB15" s="685"/>
      <c r="BC15" s="685"/>
      <c r="BD15" s="685"/>
      <c r="BE15" s="686"/>
      <c r="BF15" s="684"/>
      <c r="BG15" s="685"/>
      <c r="BH15" s="685"/>
      <c r="BI15" s="685"/>
      <c r="BJ15" s="685"/>
      <c r="BK15" s="685"/>
      <c r="BL15" s="685"/>
      <c r="BM15" s="685"/>
      <c r="BN15" s="685"/>
      <c r="BO15" s="685"/>
      <c r="BP15" s="685"/>
      <c r="BQ15" s="685"/>
      <c r="BR15" s="685"/>
      <c r="BS15" s="685"/>
      <c r="BT15" s="685"/>
      <c r="BU15" s="685"/>
      <c r="BV15" s="685"/>
      <c r="BW15" s="685"/>
      <c r="BX15" s="685"/>
      <c r="BY15" s="686"/>
      <c r="BZ15" s="774"/>
      <c r="CA15" s="775"/>
      <c r="CB15" s="775"/>
      <c r="CC15" s="775"/>
      <c r="CD15" s="775"/>
      <c r="CE15" s="775"/>
      <c r="CF15" s="776"/>
      <c r="CK15" s="127" t="str">
        <f t="shared" si="4"/>
        <v/>
      </c>
      <c r="CL15" s="248">
        <f t="shared" si="5"/>
        <v>1</v>
      </c>
      <c r="CM15" s="248">
        <f t="shared" si="6"/>
        <v>7</v>
      </c>
      <c r="CN15" s="248">
        <f t="shared" si="1"/>
        <v>8</v>
      </c>
      <c r="CO15" s="136">
        <v>3</v>
      </c>
      <c r="CP15" s="320" t="str">
        <f>'TRUST VREALYS QUESTIONNAIRE'!U106</f>
        <v>THE SPOUSE OF  TRUSTEE 1 (NAME MENTIONED IN DEED):</v>
      </c>
      <c r="CQ15" s="234" t="str">
        <f>IF('TRUST VREALYS QUESTIONNAIRE'!T106="ja","yes",IF('TRUST VREALYS QUESTIONNAIRE'!T106="NEE","NO",'TRUST VREALYS QUESTIONNAIRE'!T106))</f>
        <v>NO</v>
      </c>
      <c r="CR15" s="131" t="s">
        <v>369</v>
      </c>
      <c r="CS15" s="131" t="str">
        <f>IF(CQ15="no","",CP15)</f>
        <v/>
      </c>
      <c r="CT15" s="131"/>
      <c r="CV15" s="176"/>
      <c r="CW15" s="176"/>
      <c r="DF15" s="199">
        <v>8</v>
      </c>
      <c r="DG15" s="131" t="str">
        <f t="shared" si="7"/>
        <v/>
      </c>
      <c r="DH15" s="131" t="str">
        <f t="shared" si="8"/>
        <v/>
      </c>
    </row>
    <row r="16" spans="1:115" s="136" customFormat="1" ht="15" customHeight="1" x14ac:dyDescent="0.25">
      <c r="B16" s="789"/>
      <c r="C16" s="789"/>
      <c r="D16" s="790"/>
      <c r="E16" s="791"/>
      <c r="F16" s="791"/>
      <c r="G16" s="791"/>
      <c r="H16" s="791"/>
      <c r="I16" s="791"/>
      <c r="J16" s="791"/>
      <c r="K16" s="790"/>
      <c r="L16" s="791"/>
      <c r="M16" s="791"/>
      <c r="N16" s="791"/>
      <c r="O16" s="791"/>
      <c r="P16" s="791"/>
      <c r="Q16" s="791"/>
      <c r="R16" s="791"/>
      <c r="S16" s="791"/>
      <c r="T16" s="791"/>
      <c r="U16" s="791"/>
      <c r="V16" s="791"/>
      <c r="W16" s="791"/>
      <c r="X16" s="791"/>
      <c r="Y16" s="791"/>
      <c r="Z16" s="791"/>
      <c r="AA16" s="791"/>
      <c r="AB16" s="791"/>
      <c r="AC16" s="791"/>
      <c r="AD16" s="792"/>
      <c r="AE16" s="684"/>
      <c r="AF16" s="685"/>
      <c r="AG16" s="685"/>
      <c r="AH16" s="685"/>
      <c r="AI16" s="685"/>
      <c r="AJ16" s="685"/>
      <c r="AK16" s="685"/>
      <c r="AL16" s="685"/>
      <c r="AM16" s="685"/>
      <c r="AN16" s="685"/>
      <c r="AO16" s="685"/>
      <c r="AP16" s="685"/>
      <c r="AQ16" s="684"/>
      <c r="AR16" s="685"/>
      <c r="AS16" s="685"/>
      <c r="AT16" s="685"/>
      <c r="AU16" s="685"/>
      <c r="AV16" s="685"/>
      <c r="AW16" s="685"/>
      <c r="AX16" s="684"/>
      <c r="AY16" s="685"/>
      <c r="AZ16" s="685"/>
      <c r="BA16" s="685"/>
      <c r="BB16" s="685"/>
      <c r="BC16" s="685"/>
      <c r="BD16" s="685"/>
      <c r="BE16" s="686"/>
      <c r="BF16" s="684"/>
      <c r="BG16" s="685"/>
      <c r="BH16" s="685"/>
      <c r="BI16" s="685"/>
      <c r="BJ16" s="685"/>
      <c r="BK16" s="685"/>
      <c r="BL16" s="685"/>
      <c r="BM16" s="685"/>
      <c r="BN16" s="685"/>
      <c r="BO16" s="685"/>
      <c r="BP16" s="685"/>
      <c r="BQ16" s="685"/>
      <c r="BR16" s="685"/>
      <c r="BS16" s="685"/>
      <c r="BT16" s="685"/>
      <c r="BU16" s="685"/>
      <c r="BV16" s="685"/>
      <c r="BW16" s="685"/>
      <c r="BX16" s="685"/>
      <c r="BY16" s="686"/>
      <c r="BZ16" s="774"/>
      <c r="CA16" s="775"/>
      <c r="CB16" s="775"/>
      <c r="CC16" s="775"/>
      <c r="CD16" s="775"/>
      <c r="CE16" s="775"/>
      <c r="CF16" s="776"/>
      <c r="CK16" s="127" t="str">
        <f t="shared" si="4"/>
        <v>y</v>
      </c>
      <c r="CL16" s="248">
        <f t="shared" si="5"/>
        <v>0</v>
      </c>
      <c r="CM16" s="248">
        <f t="shared" si="6"/>
        <v>8</v>
      </c>
      <c r="CN16" s="248" t="str">
        <f t="shared" si="1"/>
        <v/>
      </c>
      <c r="CP16" s="320" t="s">
        <v>382</v>
      </c>
      <c r="CQ16" s="131"/>
      <c r="CR16" s="131"/>
      <c r="CS16" s="131"/>
      <c r="CT16" s="131"/>
      <c r="CV16" s="176"/>
      <c r="CW16" s="176"/>
    </row>
    <row r="17" spans="2:103" s="136" customFormat="1" ht="15" customHeight="1" x14ac:dyDescent="0.25">
      <c r="B17" s="789"/>
      <c r="C17" s="789"/>
      <c r="D17" s="790"/>
      <c r="E17" s="791"/>
      <c r="F17" s="791"/>
      <c r="G17" s="791"/>
      <c r="H17" s="791"/>
      <c r="I17" s="791"/>
      <c r="J17" s="791"/>
      <c r="K17" s="790"/>
      <c r="L17" s="791"/>
      <c r="M17" s="791"/>
      <c r="N17" s="791"/>
      <c r="O17" s="791"/>
      <c r="P17" s="791"/>
      <c r="Q17" s="791"/>
      <c r="R17" s="791"/>
      <c r="S17" s="791"/>
      <c r="T17" s="791"/>
      <c r="U17" s="791"/>
      <c r="V17" s="791"/>
      <c r="W17" s="791"/>
      <c r="X17" s="791"/>
      <c r="Y17" s="791"/>
      <c r="Z17" s="791"/>
      <c r="AA17" s="791"/>
      <c r="AB17" s="791"/>
      <c r="AC17" s="791"/>
      <c r="AD17" s="792"/>
      <c r="AE17" s="684"/>
      <c r="AF17" s="685"/>
      <c r="AG17" s="685"/>
      <c r="AH17" s="685"/>
      <c r="AI17" s="685"/>
      <c r="AJ17" s="685"/>
      <c r="AK17" s="685"/>
      <c r="AL17" s="685"/>
      <c r="AM17" s="685"/>
      <c r="AN17" s="685"/>
      <c r="AO17" s="685"/>
      <c r="AP17" s="685"/>
      <c r="AQ17" s="684"/>
      <c r="AR17" s="685"/>
      <c r="AS17" s="685"/>
      <c r="AT17" s="685"/>
      <c r="AU17" s="685"/>
      <c r="AV17" s="685"/>
      <c r="AW17" s="685"/>
      <c r="AX17" s="684"/>
      <c r="AY17" s="685"/>
      <c r="AZ17" s="685"/>
      <c r="BA17" s="685"/>
      <c r="BB17" s="685"/>
      <c r="BC17" s="685"/>
      <c r="BD17" s="685"/>
      <c r="BE17" s="686"/>
      <c r="BF17" s="684"/>
      <c r="BG17" s="685"/>
      <c r="BH17" s="685"/>
      <c r="BI17" s="685"/>
      <c r="BJ17" s="685"/>
      <c r="BK17" s="685"/>
      <c r="BL17" s="685"/>
      <c r="BM17" s="685"/>
      <c r="BN17" s="685"/>
      <c r="BO17" s="685"/>
      <c r="BP17" s="685"/>
      <c r="BQ17" s="685"/>
      <c r="BR17" s="685"/>
      <c r="BS17" s="685"/>
      <c r="BT17" s="685"/>
      <c r="BU17" s="685"/>
      <c r="BV17" s="685"/>
      <c r="BW17" s="685"/>
      <c r="BX17" s="685"/>
      <c r="BY17" s="686"/>
      <c r="BZ17" s="774"/>
      <c r="CA17" s="775"/>
      <c r="CB17" s="775"/>
      <c r="CC17" s="775"/>
      <c r="CD17" s="775"/>
      <c r="CE17" s="775"/>
      <c r="CF17" s="776"/>
      <c r="CK17" s="127" t="str">
        <f t="shared" si="4"/>
        <v/>
      </c>
      <c r="CL17" s="248">
        <f t="shared" si="5"/>
        <v>-1</v>
      </c>
      <c r="CM17" s="248">
        <f t="shared" si="6"/>
        <v>9</v>
      </c>
      <c r="CN17" s="248" t="str">
        <f t="shared" si="1"/>
        <v/>
      </c>
      <c r="CO17" s="136">
        <v>3</v>
      </c>
      <c r="CP17" s="320" t="str">
        <f>'TRUST VREALYS QUESTIONNAIRE'!U107</f>
        <v>THE SPOUSE OF FOUNDER (NAME MENTIONED IN DEED):</v>
      </c>
      <c r="CQ17" s="234" t="str">
        <f>IF('TRUST VREALYS QUESTIONNAIRE'!T107="ja","yes",IF('TRUST VREALYS QUESTIONNAIRE'!T107="NEE","NO",'TRUST VREALYS QUESTIONNAIRE'!T107))</f>
        <v>NO</v>
      </c>
      <c r="CR17" s="131" t="s">
        <v>369</v>
      </c>
      <c r="CS17" s="131" t="str">
        <f>IF(CQ17="no","",CP17)</f>
        <v/>
      </c>
      <c r="CT17" s="131"/>
      <c r="CV17" s="176"/>
      <c r="CW17" s="176"/>
    </row>
    <row r="18" spans="2:103" s="136" customFormat="1" ht="15" customHeight="1" x14ac:dyDescent="0.25">
      <c r="B18" s="789"/>
      <c r="C18" s="789"/>
      <c r="D18" s="790"/>
      <c r="E18" s="791"/>
      <c r="F18" s="791"/>
      <c r="G18" s="791"/>
      <c r="H18" s="791"/>
      <c r="I18" s="791"/>
      <c r="J18" s="791"/>
      <c r="K18" s="790"/>
      <c r="L18" s="791"/>
      <c r="M18" s="791"/>
      <c r="N18" s="791"/>
      <c r="O18" s="791"/>
      <c r="P18" s="791"/>
      <c r="Q18" s="791"/>
      <c r="R18" s="791"/>
      <c r="S18" s="791"/>
      <c r="T18" s="791"/>
      <c r="U18" s="791"/>
      <c r="V18" s="791"/>
      <c r="W18" s="791"/>
      <c r="X18" s="791"/>
      <c r="Y18" s="791"/>
      <c r="Z18" s="791"/>
      <c r="AA18" s="791"/>
      <c r="AB18" s="791"/>
      <c r="AC18" s="791"/>
      <c r="AD18" s="792"/>
      <c r="AE18" s="684"/>
      <c r="AF18" s="685"/>
      <c r="AG18" s="685"/>
      <c r="AH18" s="685"/>
      <c r="AI18" s="685"/>
      <c r="AJ18" s="685"/>
      <c r="AK18" s="685"/>
      <c r="AL18" s="685"/>
      <c r="AM18" s="685"/>
      <c r="AN18" s="685"/>
      <c r="AO18" s="685"/>
      <c r="AP18" s="685"/>
      <c r="AQ18" s="684"/>
      <c r="AR18" s="685"/>
      <c r="AS18" s="685"/>
      <c r="AT18" s="685"/>
      <c r="AU18" s="685"/>
      <c r="AV18" s="685"/>
      <c r="AW18" s="685"/>
      <c r="AX18" s="684"/>
      <c r="AY18" s="685"/>
      <c r="AZ18" s="685"/>
      <c r="BA18" s="685"/>
      <c r="BB18" s="685"/>
      <c r="BC18" s="685"/>
      <c r="BD18" s="685"/>
      <c r="BE18" s="686"/>
      <c r="BF18" s="684"/>
      <c r="BG18" s="685"/>
      <c r="BH18" s="685"/>
      <c r="BI18" s="685"/>
      <c r="BJ18" s="685"/>
      <c r="BK18" s="685"/>
      <c r="BL18" s="685"/>
      <c r="BM18" s="685"/>
      <c r="BN18" s="685"/>
      <c r="BO18" s="685"/>
      <c r="BP18" s="685"/>
      <c r="BQ18" s="685"/>
      <c r="BR18" s="685"/>
      <c r="BS18" s="685"/>
      <c r="BT18" s="685"/>
      <c r="BU18" s="685"/>
      <c r="BV18" s="685"/>
      <c r="BW18" s="685"/>
      <c r="BX18" s="685"/>
      <c r="BY18" s="686"/>
      <c r="BZ18" s="774"/>
      <c r="CA18" s="775"/>
      <c r="CB18" s="775"/>
      <c r="CC18" s="775"/>
      <c r="CD18" s="775"/>
      <c r="CE18" s="775"/>
      <c r="CF18" s="776"/>
      <c r="CK18" s="127" t="str">
        <f t="shared" si="4"/>
        <v/>
      </c>
      <c r="CL18" s="248">
        <f t="shared" si="5"/>
        <v>-2</v>
      </c>
      <c r="CM18" s="248">
        <f t="shared" si="6"/>
        <v>10</v>
      </c>
      <c r="CN18" s="248" t="str">
        <f t="shared" si="1"/>
        <v/>
      </c>
      <c r="CO18" s="136">
        <v>4</v>
      </c>
      <c r="CP18" s="320" t="str">
        <f>'TRUST VREALYS QUESTIONNAIRE'!U108</f>
        <v>THE CHILDREN OF THE FOUNDER:</v>
      </c>
      <c r="CQ18" s="234" t="str">
        <f>IF('TRUST VREALYS QUESTIONNAIRE'!T108="ja","yes",IF('TRUST VREALYS QUESTIONNAIRE'!T108="NEE","NO",'TRUST VREALYS QUESTIONNAIRE'!T108))</f>
        <v>NO</v>
      </c>
      <c r="CR18" s="131" t="s">
        <v>378</v>
      </c>
      <c r="CS18" s="131" t="str">
        <f>IF(CQ18="no","",CP18)</f>
        <v/>
      </c>
      <c r="CT18" s="131"/>
      <c r="CV18" s="199">
        <f>IF(CX18&lt;&gt;"",1,0)</f>
        <v>0</v>
      </c>
      <c r="CW18" s="199">
        <f>CW11+CV18</f>
        <v>3</v>
      </c>
      <c r="CX18" s="323" t="str">
        <f>IF(CY18&lt;&gt;"",CR18,"")</f>
        <v/>
      </c>
      <c r="CY18" s="323" t="str">
        <f>IF(CS18&lt;&gt;"",CS18,CS20)</f>
        <v/>
      </c>
    </row>
    <row r="19" spans="2:103" s="136" customFormat="1" ht="15" customHeight="1" x14ac:dyDescent="0.25">
      <c r="B19" s="789"/>
      <c r="C19" s="789"/>
      <c r="D19" s="790"/>
      <c r="E19" s="791"/>
      <c r="F19" s="791"/>
      <c r="G19" s="791"/>
      <c r="H19" s="791"/>
      <c r="I19" s="791"/>
      <c r="J19" s="791"/>
      <c r="K19" s="790"/>
      <c r="L19" s="791"/>
      <c r="M19" s="791"/>
      <c r="N19" s="791"/>
      <c r="O19" s="791"/>
      <c r="P19" s="791"/>
      <c r="Q19" s="791"/>
      <c r="R19" s="791"/>
      <c r="S19" s="791"/>
      <c r="T19" s="791"/>
      <c r="U19" s="791"/>
      <c r="V19" s="791"/>
      <c r="W19" s="791"/>
      <c r="X19" s="791"/>
      <c r="Y19" s="791"/>
      <c r="Z19" s="791"/>
      <c r="AA19" s="791"/>
      <c r="AB19" s="791"/>
      <c r="AC19" s="791"/>
      <c r="AD19" s="792"/>
      <c r="AE19" s="684"/>
      <c r="AF19" s="685"/>
      <c r="AG19" s="685"/>
      <c r="AH19" s="685"/>
      <c r="AI19" s="685"/>
      <c r="AJ19" s="685"/>
      <c r="AK19" s="685"/>
      <c r="AL19" s="685"/>
      <c r="AM19" s="685"/>
      <c r="AN19" s="685"/>
      <c r="AO19" s="685"/>
      <c r="AP19" s="685"/>
      <c r="AQ19" s="684"/>
      <c r="AR19" s="685"/>
      <c r="AS19" s="685"/>
      <c r="AT19" s="685"/>
      <c r="AU19" s="685"/>
      <c r="AV19" s="685"/>
      <c r="AW19" s="685"/>
      <c r="AX19" s="684"/>
      <c r="AY19" s="685"/>
      <c r="AZ19" s="685"/>
      <c r="BA19" s="685"/>
      <c r="BB19" s="685"/>
      <c r="BC19" s="685"/>
      <c r="BD19" s="685"/>
      <c r="BE19" s="686"/>
      <c r="BF19" s="684"/>
      <c r="BG19" s="685"/>
      <c r="BH19" s="685"/>
      <c r="BI19" s="685"/>
      <c r="BJ19" s="685"/>
      <c r="BK19" s="685"/>
      <c r="BL19" s="685"/>
      <c r="BM19" s="685"/>
      <c r="BN19" s="685"/>
      <c r="BO19" s="685"/>
      <c r="BP19" s="685"/>
      <c r="BQ19" s="685"/>
      <c r="BR19" s="685"/>
      <c r="BS19" s="685"/>
      <c r="BT19" s="685"/>
      <c r="BU19" s="685"/>
      <c r="BV19" s="685"/>
      <c r="BW19" s="685"/>
      <c r="BX19" s="685"/>
      <c r="BY19" s="686"/>
      <c r="BZ19" s="774"/>
      <c r="CA19" s="775"/>
      <c r="CB19" s="775"/>
      <c r="CC19" s="775"/>
      <c r="CD19" s="775"/>
      <c r="CE19" s="775"/>
      <c r="CF19" s="776"/>
      <c r="CK19" s="127" t="str">
        <f t="shared" si="4"/>
        <v/>
      </c>
      <c r="CL19" s="248">
        <f t="shared" si="5"/>
        <v>-3</v>
      </c>
      <c r="CM19" s="248">
        <f t="shared" si="6"/>
        <v>11</v>
      </c>
      <c r="CN19" s="248" t="str">
        <f t="shared" si="1"/>
        <v/>
      </c>
      <c r="CP19" s="321" t="s">
        <v>382</v>
      </c>
      <c r="CQ19" s="131"/>
      <c r="CR19" s="131"/>
      <c r="CS19" s="131"/>
      <c r="CT19" s="131"/>
      <c r="CV19" s="176"/>
      <c r="CW19" s="176"/>
    </row>
    <row r="20" spans="2:103" s="136" customFormat="1" ht="15" customHeight="1" x14ac:dyDescent="0.25">
      <c r="B20" s="789"/>
      <c r="C20" s="789"/>
      <c r="D20" s="790"/>
      <c r="E20" s="791"/>
      <c r="F20" s="791"/>
      <c r="G20" s="791"/>
      <c r="H20" s="791"/>
      <c r="I20" s="791"/>
      <c r="J20" s="791"/>
      <c r="K20" s="790"/>
      <c r="L20" s="791"/>
      <c r="M20" s="791"/>
      <c r="N20" s="791"/>
      <c r="O20" s="791"/>
      <c r="P20" s="791"/>
      <c r="Q20" s="791"/>
      <c r="R20" s="791"/>
      <c r="S20" s="791"/>
      <c r="T20" s="791"/>
      <c r="U20" s="791"/>
      <c r="V20" s="791"/>
      <c r="W20" s="791"/>
      <c r="X20" s="791"/>
      <c r="Y20" s="791"/>
      <c r="Z20" s="791"/>
      <c r="AA20" s="791"/>
      <c r="AB20" s="791"/>
      <c r="AC20" s="791"/>
      <c r="AD20" s="792"/>
      <c r="AE20" s="684"/>
      <c r="AF20" s="685"/>
      <c r="AG20" s="685"/>
      <c r="AH20" s="685"/>
      <c r="AI20" s="685"/>
      <c r="AJ20" s="685"/>
      <c r="AK20" s="685"/>
      <c r="AL20" s="685"/>
      <c r="AM20" s="685"/>
      <c r="AN20" s="685"/>
      <c r="AO20" s="685"/>
      <c r="AP20" s="685"/>
      <c r="AQ20" s="684"/>
      <c r="AR20" s="685"/>
      <c r="AS20" s="685"/>
      <c r="AT20" s="685"/>
      <c r="AU20" s="685"/>
      <c r="AV20" s="685"/>
      <c r="AW20" s="685"/>
      <c r="AX20" s="684"/>
      <c r="AY20" s="685"/>
      <c r="AZ20" s="685"/>
      <c r="BA20" s="685"/>
      <c r="BB20" s="685"/>
      <c r="BC20" s="685"/>
      <c r="BD20" s="685"/>
      <c r="BE20" s="686"/>
      <c r="BF20" s="684"/>
      <c r="BG20" s="685"/>
      <c r="BH20" s="685"/>
      <c r="BI20" s="685"/>
      <c r="BJ20" s="685"/>
      <c r="BK20" s="685"/>
      <c r="BL20" s="685"/>
      <c r="BM20" s="685"/>
      <c r="BN20" s="685"/>
      <c r="BO20" s="685"/>
      <c r="BP20" s="685"/>
      <c r="BQ20" s="685"/>
      <c r="BR20" s="685"/>
      <c r="BS20" s="685"/>
      <c r="BT20" s="685"/>
      <c r="BU20" s="685"/>
      <c r="BV20" s="685"/>
      <c r="BW20" s="685"/>
      <c r="BX20" s="685"/>
      <c r="BY20" s="686"/>
      <c r="BZ20" s="774"/>
      <c r="CA20" s="775"/>
      <c r="CB20" s="775"/>
      <c r="CC20" s="775"/>
      <c r="CD20" s="775"/>
      <c r="CE20" s="775"/>
      <c r="CF20" s="776"/>
      <c r="CK20" s="127" t="str">
        <f t="shared" si="4"/>
        <v/>
      </c>
      <c r="CL20" s="248">
        <f t="shared" si="5"/>
        <v>-4</v>
      </c>
      <c r="CM20" s="248">
        <f t="shared" si="6"/>
        <v>12</v>
      </c>
      <c r="CN20" s="248" t="str">
        <f t="shared" si="1"/>
        <v/>
      </c>
      <c r="CO20" s="136">
        <v>4</v>
      </c>
      <c r="CP20" s="320" t="str">
        <f>'TRUST VREALYS QUESTIONNAIRE'!U109</f>
        <v>THE CHILDREN BORN OUT OF THE MARRIAGE BETWEEN PERSONS MENTIONED IN THE DEED:</v>
      </c>
      <c r="CQ20" s="234" t="str">
        <f>IF('TRUST VREALYS QUESTIONNAIRE'!T109="ja","yes",IF('TRUST VREALYS QUESTIONNAIRE'!T109="NEE","NO",'TRUST VREALYS QUESTIONNAIRE'!T109))</f>
        <v>NO</v>
      </c>
      <c r="CR20" s="131" t="s">
        <v>378</v>
      </c>
      <c r="CS20" s="131" t="str">
        <f>IF(CQ20="no","",CP20)</f>
        <v/>
      </c>
      <c r="CT20" s="131"/>
      <c r="CV20" s="176">
        <f>IF(CX20&lt;&gt;"",1,0)</f>
        <v>0</v>
      </c>
      <c r="CW20" s="176"/>
      <c r="CX20" s="323"/>
    </row>
    <row r="21" spans="2:103" s="136" customFormat="1" ht="15" customHeight="1" x14ac:dyDescent="0.25">
      <c r="B21" s="789"/>
      <c r="C21" s="789"/>
      <c r="D21" s="790"/>
      <c r="E21" s="791"/>
      <c r="F21" s="791"/>
      <c r="G21" s="791"/>
      <c r="H21" s="791"/>
      <c r="I21" s="791"/>
      <c r="J21" s="791"/>
      <c r="K21" s="790"/>
      <c r="L21" s="791"/>
      <c r="M21" s="791"/>
      <c r="N21" s="791"/>
      <c r="O21" s="791"/>
      <c r="P21" s="791"/>
      <c r="Q21" s="791"/>
      <c r="R21" s="791"/>
      <c r="S21" s="791"/>
      <c r="T21" s="791"/>
      <c r="U21" s="791"/>
      <c r="V21" s="791"/>
      <c r="W21" s="791"/>
      <c r="X21" s="791"/>
      <c r="Y21" s="791"/>
      <c r="Z21" s="791"/>
      <c r="AA21" s="791"/>
      <c r="AB21" s="791"/>
      <c r="AC21" s="791"/>
      <c r="AD21" s="792"/>
      <c r="AE21" s="684"/>
      <c r="AF21" s="685"/>
      <c r="AG21" s="685"/>
      <c r="AH21" s="685"/>
      <c r="AI21" s="685"/>
      <c r="AJ21" s="685"/>
      <c r="AK21" s="685"/>
      <c r="AL21" s="685"/>
      <c r="AM21" s="685"/>
      <c r="AN21" s="685"/>
      <c r="AO21" s="685"/>
      <c r="AP21" s="685"/>
      <c r="AQ21" s="684"/>
      <c r="AR21" s="685"/>
      <c r="AS21" s="685"/>
      <c r="AT21" s="685"/>
      <c r="AU21" s="685"/>
      <c r="AV21" s="685"/>
      <c r="AW21" s="685"/>
      <c r="AX21" s="684"/>
      <c r="AY21" s="685"/>
      <c r="AZ21" s="685"/>
      <c r="BA21" s="685"/>
      <c r="BB21" s="685"/>
      <c r="BC21" s="685"/>
      <c r="BD21" s="685"/>
      <c r="BE21" s="686"/>
      <c r="BF21" s="684"/>
      <c r="BG21" s="685"/>
      <c r="BH21" s="685"/>
      <c r="BI21" s="685"/>
      <c r="BJ21" s="685"/>
      <c r="BK21" s="685"/>
      <c r="BL21" s="685"/>
      <c r="BM21" s="685"/>
      <c r="BN21" s="685"/>
      <c r="BO21" s="685"/>
      <c r="BP21" s="685"/>
      <c r="BQ21" s="685"/>
      <c r="BR21" s="685"/>
      <c r="BS21" s="685"/>
      <c r="BT21" s="685"/>
      <c r="BU21" s="685"/>
      <c r="BV21" s="685"/>
      <c r="BW21" s="685"/>
      <c r="BX21" s="685"/>
      <c r="BY21" s="686"/>
      <c r="BZ21" s="774"/>
      <c r="CA21" s="775"/>
      <c r="CB21" s="775"/>
      <c r="CC21" s="775"/>
      <c r="CD21" s="775"/>
      <c r="CE21" s="775"/>
      <c r="CF21" s="776"/>
      <c r="CK21" s="127" t="str">
        <f t="shared" si="4"/>
        <v/>
      </c>
      <c r="CL21" s="248">
        <f t="shared" si="5"/>
        <v>-5</v>
      </c>
      <c r="CM21" s="248">
        <f t="shared" si="6"/>
        <v>13</v>
      </c>
      <c r="CN21" s="248" t="str">
        <f t="shared" si="1"/>
        <v/>
      </c>
      <c r="CO21" s="136">
        <v>5</v>
      </c>
      <c r="CP21" s="320" t="str">
        <f>'TRUST VREALYS QUESTIONNAIRE'!U111</f>
        <v>THE DESCENDENTS OF THE ABOVEMENTIONED CHILDREN:</v>
      </c>
      <c r="CQ21" s="234" t="str">
        <f>IF('TRUST VREALYS QUESTIONNAIRE'!T111="ja","yes",IF('TRUST VREALYS QUESTIONNAIRE'!T111="NEE","NO",'TRUST VREALYS QUESTIONNAIRE'!T111))</f>
        <v>yes</v>
      </c>
      <c r="CR21" s="131" t="s">
        <v>378</v>
      </c>
      <c r="CS21" s="131" t="str">
        <f>IF(CQ21="no","",CP21)</f>
        <v>THE DESCENDENTS OF THE ABOVEMENTIONED CHILDREN:</v>
      </c>
      <c r="CT21" s="131"/>
      <c r="CV21" s="199">
        <f>IF(CX21&lt;&gt;"",1,0)</f>
        <v>1</v>
      </c>
      <c r="CW21" s="199">
        <f>CW18+CV21</f>
        <v>4</v>
      </c>
      <c r="CX21" s="323" t="str">
        <f>IF(CY21&lt;&gt;"",CR21,"")</f>
        <v>CLASS</v>
      </c>
      <c r="CY21" s="323" t="str">
        <f>CS21</f>
        <v>THE DESCENDENTS OF THE ABOVEMENTIONED CHILDREN:</v>
      </c>
    </row>
    <row r="22" spans="2:103" s="136" customFormat="1" ht="15" customHeight="1" x14ac:dyDescent="0.25">
      <c r="B22" s="789"/>
      <c r="C22" s="789"/>
      <c r="D22" s="790"/>
      <c r="E22" s="791"/>
      <c r="F22" s="791"/>
      <c r="G22" s="791"/>
      <c r="H22" s="791"/>
      <c r="I22" s="791"/>
      <c r="J22" s="791"/>
      <c r="K22" s="790"/>
      <c r="L22" s="791"/>
      <c r="M22" s="791"/>
      <c r="N22" s="791"/>
      <c r="O22" s="791"/>
      <c r="P22" s="791"/>
      <c r="Q22" s="791"/>
      <c r="R22" s="791"/>
      <c r="S22" s="791"/>
      <c r="T22" s="791"/>
      <c r="U22" s="791"/>
      <c r="V22" s="791"/>
      <c r="W22" s="791"/>
      <c r="X22" s="791"/>
      <c r="Y22" s="791"/>
      <c r="Z22" s="791"/>
      <c r="AA22" s="791"/>
      <c r="AB22" s="791"/>
      <c r="AC22" s="791"/>
      <c r="AD22" s="792"/>
      <c r="AE22" s="684"/>
      <c r="AF22" s="685"/>
      <c r="AG22" s="685"/>
      <c r="AH22" s="685"/>
      <c r="AI22" s="685"/>
      <c r="AJ22" s="685"/>
      <c r="AK22" s="685"/>
      <c r="AL22" s="685"/>
      <c r="AM22" s="685"/>
      <c r="AN22" s="685"/>
      <c r="AO22" s="685"/>
      <c r="AP22" s="685"/>
      <c r="AQ22" s="684"/>
      <c r="AR22" s="685"/>
      <c r="AS22" s="685"/>
      <c r="AT22" s="685"/>
      <c r="AU22" s="685"/>
      <c r="AV22" s="685"/>
      <c r="AW22" s="685"/>
      <c r="AX22" s="684"/>
      <c r="AY22" s="685"/>
      <c r="AZ22" s="685"/>
      <c r="BA22" s="685"/>
      <c r="BB22" s="685"/>
      <c r="BC22" s="685"/>
      <c r="BD22" s="685"/>
      <c r="BE22" s="686"/>
      <c r="BF22" s="684"/>
      <c r="BG22" s="685"/>
      <c r="BH22" s="685"/>
      <c r="BI22" s="685"/>
      <c r="BJ22" s="685"/>
      <c r="BK22" s="685"/>
      <c r="BL22" s="685"/>
      <c r="BM22" s="685"/>
      <c r="BN22" s="685"/>
      <c r="BO22" s="685"/>
      <c r="BP22" s="685"/>
      <c r="BQ22" s="685"/>
      <c r="BR22" s="685"/>
      <c r="BS22" s="685"/>
      <c r="BT22" s="685"/>
      <c r="BU22" s="685"/>
      <c r="BV22" s="685"/>
      <c r="BW22" s="685"/>
      <c r="BX22" s="685"/>
      <c r="BY22" s="686"/>
      <c r="BZ22" s="774"/>
      <c r="CA22" s="775"/>
      <c r="CB22" s="775"/>
      <c r="CC22" s="775"/>
      <c r="CD22" s="775"/>
      <c r="CE22" s="775"/>
      <c r="CF22" s="776"/>
      <c r="CK22" s="127" t="str">
        <f t="shared" si="4"/>
        <v/>
      </c>
      <c r="CL22" s="248">
        <f t="shared" si="5"/>
        <v>-6</v>
      </c>
      <c r="CM22" s="248">
        <f t="shared" si="6"/>
        <v>14</v>
      </c>
      <c r="CN22" s="248" t="str">
        <f t="shared" si="1"/>
        <v/>
      </c>
      <c r="CO22" s="136">
        <v>6</v>
      </c>
      <c r="CP22" s="320" t="str">
        <f>'TRUST VREALYS QUESTIONNAIRE'!U112</f>
        <v>FURTHER TRUSTS AND ENTITIES OF THE ABOVE:</v>
      </c>
      <c r="CQ22" s="234" t="str">
        <f>IF('TRUST VREALYS QUESTIONNAIRE'!T112="ja","yes",IF('TRUST VREALYS QUESTIONNAIRE'!T112="NEE","NO",'TRUST VREALYS QUESTIONNAIRE'!T112))</f>
        <v>yes</v>
      </c>
      <c r="CR22" s="131" t="s">
        <v>383</v>
      </c>
      <c r="CS22" s="131" t="str">
        <f>IF(CQ22="no","",CP22)</f>
        <v>FURTHER TRUSTS AND ENTITIES OF THE ABOVE:</v>
      </c>
      <c r="CT22" s="131"/>
      <c r="CV22" s="199">
        <f>IF(CX22&lt;&gt;"",1,0)</f>
        <v>1</v>
      </c>
      <c r="CW22" s="199">
        <f>CW21+CV22</f>
        <v>5</v>
      </c>
      <c r="CX22" s="323" t="str">
        <f>IF(CY22&lt;&gt;"",CR22,"")</f>
        <v>ORG</v>
      </c>
      <c r="CY22" s="323" t="str">
        <f>CS22</f>
        <v>FURTHER TRUSTS AND ENTITIES OF THE ABOVE:</v>
      </c>
    </row>
    <row r="23" spans="2:103" s="136" customFormat="1" ht="15" customHeight="1" x14ac:dyDescent="0.25">
      <c r="B23" s="789"/>
      <c r="C23" s="789"/>
      <c r="D23" s="790"/>
      <c r="E23" s="791"/>
      <c r="F23" s="791"/>
      <c r="G23" s="791"/>
      <c r="H23" s="791"/>
      <c r="I23" s="791"/>
      <c r="J23" s="791"/>
      <c r="K23" s="790"/>
      <c r="L23" s="791"/>
      <c r="M23" s="791"/>
      <c r="N23" s="791"/>
      <c r="O23" s="791"/>
      <c r="P23" s="791"/>
      <c r="Q23" s="791"/>
      <c r="R23" s="791"/>
      <c r="S23" s="791"/>
      <c r="T23" s="791"/>
      <c r="U23" s="791"/>
      <c r="V23" s="791"/>
      <c r="W23" s="791"/>
      <c r="X23" s="791"/>
      <c r="Y23" s="791"/>
      <c r="Z23" s="791"/>
      <c r="AA23" s="791"/>
      <c r="AB23" s="791"/>
      <c r="AC23" s="791"/>
      <c r="AD23" s="792"/>
      <c r="AE23" s="684"/>
      <c r="AF23" s="685"/>
      <c r="AG23" s="685"/>
      <c r="AH23" s="685"/>
      <c r="AI23" s="685"/>
      <c r="AJ23" s="685"/>
      <c r="AK23" s="685"/>
      <c r="AL23" s="685"/>
      <c r="AM23" s="685"/>
      <c r="AN23" s="685"/>
      <c r="AO23" s="685"/>
      <c r="AP23" s="685"/>
      <c r="AQ23" s="684"/>
      <c r="AR23" s="685"/>
      <c r="AS23" s="685"/>
      <c r="AT23" s="685"/>
      <c r="AU23" s="685"/>
      <c r="AV23" s="685"/>
      <c r="AW23" s="685"/>
      <c r="AX23" s="684"/>
      <c r="AY23" s="685"/>
      <c r="AZ23" s="685"/>
      <c r="BA23" s="685"/>
      <c r="BB23" s="685"/>
      <c r="BC23" s="685"/>
      <c r="BD23" s="685"/>
      <c r="BE23" s="686"/>
      <c r="BF23" s="684"/>
      <c r="BG23" s="685"/>
      <c r="BH23" s="685"/>
      <c r="BI23" s="685"/>
      <c r="BJ23" s="685"/>
      <c r="BK23" s="685"/>
      <c r="BL23" s="685"/>
      <c r="BM23" s="685"/>
      <c r="BN23" s="685"/>
      <c r="BO23" s="685"/>
      <c r="BP23" s="685"/>
      <c r="BQ23" s="685"/>
      <c r="BR23" s="685"/>
      <c r="BS23" s="685"/>
      <c r="BT23" s="685"/>
      <c r="BU23" s="685"/>
      <c r="BV23" s="685"/>
      <c r="BW23" s="685"/>
      <c r="BX23" s="685"/>
      <c r="BY23" s="686"/>
      <c r="BZ23" s="774"/>
      <c r="CA23" s="775"/>
      <c r="CB23" s="775"/>
      <c r="CC23" s="775"/>
      <c r="CD23" s="775"/>
      <c r="CE23" s="775"/>
      <c r="CF23" s="776"/>
      <c r="CK23" s="127" t="str">
        <f t="shared" si="4"/>
        <v/>
      </c>
      <c r="CL23" s="248">
        <f t="shared" si="5"/>
        <v>-7</v>
      </c>
      <c r="CM23" s="248">
        <f t="shared" si="6"/>
        <v>15</v>
      </c>
      <c r="CN23" s="248" t="str">
        <f t="shared" si="1"/>
        <v/>
      </c>
      <c r="CO23" s="136">
        <v>7</v>
      </c>
      <c r="CP23" s="320" t="str">
        <f>'TRUST VREALYS QUESTIONNAIRE'!U113</f>
        <v>PARENTS OF ONLY TRUSTEE 1:</v>
      </c>
      <c r="CQ23" s="234" t="str">
        <f>IF('TRUST VREALYS QUESTIONNAIRE'!T113="ja","yes",IF('TRUST VREALYS QUESTIONNAIRE'!T113="NEE","NO",'TRUST VREALYS QUESTIONNAIRE'!T113))</f>
        <v>NO</v>
      </c>
      <c r="CR23" s="131" t="s">
        <v>378</v>
      </c>
      <c r="CS23" s="131" t="str">
        <f>IF(CQ23="no","",CP23)</f>
        <v/>
      </c>
      <c r="CT23" s="131"/>
      <c r="CV23" s="199">
        <f>IF(CX23&lt;&gt;"",1,0)</f>
        <v>0</v>
      </c>
      <c r="CW23" s="199">
        <f>CW22+CV23</f>
        <v>5</v>
      </c>
      <c r="CX23" s="323" t="str">
        <f>IF(CY23&lt;&gt;"",CR23,"")</f>
        <v/>
      </c>
      <c r="CY23" s="323" t="str">
        <f>IF(CS23&lt;&gt;"",CS23,IF(CS25&lt;&gt;"",CS25,CS27))</f>
        <v/>
      </c>
    </row>
    <row r="24" spans="2:103" s="136" customFormat="1" ht="15" customHeight="1" x14ac:dyDescent="0.25">
      <c r="B24" s="789"/>
      <c r="C24" s="789"/>
      <c r="D24" s="790"/>
      <c r="E24" s="791"/>
      <c r="F24" s="791"/>
      <c r="G24" s="791"/>
      <c r="H24" s="791"/>
      <c r="I24" s="791"/>
      <c r="J24" s="791"/>
      <c r="K24" s="790"/>
      <c r="L24" s="791"/>
      <c r="M24" s="791"/>
      <c r="N24" s="791"/>
      <c r="O24" s="791"/>
      <c r="P24" s="791"/>
      <c r="Q24" s="791"/>
      <c r="R24" s="791"/>
      <c r="S24" s="791"/>
      <c r="T24" s="791"/>
      <c r="U24" s="791"/>
      <c r="V24" s="791"/>
      <c r="W24" s="791"/>
      <c r="X24" s="791"/>
      <c r="Y24" s="791"/>
      <c r="Z24" s="791"/>
      <c r="AA24" s="791"/>
      <c r="AB24" s="791"/>
      <c r="AC24" s="791"/>
      <c r="AD24" s="792"/>
      <c r="AE24" s="684"/>
      <c r="AF24" s="685"/>
      <c r="AG24" s="685"/>
      <c r="AH24" s="685"/>
      <c r="AI24" s="685"/>
      <c r="AJ24" s="685"/>
      <c r="AK24" s="685"/>
      <c r="AL24" s="685"/>
      <c r="AM24" s="685"/>
      <c r="AN24" s="685"/>
      <c r="AO24" s="685"/>
      <c r="AP24" s="685"/>
      <c r="AQ24" s="684"/>
      <c r="AR24" s="685"/>
      <c r="AS24" s="685"/>
      <c r="AT24" s="685"/>
      <c r="AU24" s="685"/>
      <c r="AV24" s="685"/>
      <c r="AW24" s="685"/>
      <c r="AX24" s="684"/>
      <c r="AY24" s="685"/>
      <c r="AZ24" s="685"/>
      <c r="BA24" s="685"/>
      <c r="BB24" s="685"/>
      <c r="BC24" s="685"/>
      <c r="BD24" s="685"/>
      <c r="BE24" s="686"/>
      <c r="BF24" s="684"/>
      <c r="BG24" s="685"/>
      <c r="BH24" s="685"/>
      <c r="BI24" s="685"/>
      <c r="BJ24" s="685"/>
      <c r="BK24" s="685"/>
      <c r="BL24" s="685"/>
      <c r="BM24" s="685"/>
      <c r="BN24" s="685"/>
      <c r="BO24" s="685"/>
      <c r="BP24" s="685"/>
      <c r="BQ24" s="685"/>
      <c r="BR24" s="685"/>
      <c r="BS24" s="685"/>
      <c r="BT24" s="685"/>
      <c r="BU24" s="685"/>
      <c r="BV24" s="685"/>
      <c r="BW24" s="685"/>
      <c r="BX24" s="685"/>
      <c r="BY24" s="686"/>
      <c r="BZ24" s="774"/>
      <c r="CA24" s="775"/>
      <c r="CB24" s="775"/>
      <c r="CC24" s="775"/>
      <c r="CD24" s="775"/>
      <c r="CE24" s="775"/>
      <c r="CF24" s="776"/>
      <c r="CK24" s="127" t="str">
        <f t="shared" si="4"/>
        <v/>
      </c>
      <c r="CL24" s="248">
        <f t="shared" si="5"/>
        <v>-8</v>
      </c>
      <c r="CM24" s="248">
        <f t="shared" si="6"/>
        <v>16</v>
      </c>
      <c r="CN24" s="248" t="str">
        <f t="shared" si="1"/>
        <v/>
      </c>
      <c r="CP24" s="320" t="s">
        <v>382</v>
      </c>
      <c r="CQ24" s="131"/>
      <c r="CR24" s="131"/>
      <c r="CS24" s="131"/>
      <c r="CT24" s="131"/>
      <c r="CV24" s="176"/>
      <c r="CW24" s="176"/>
    </row>
    <row r="25" spans="2:103" s="136" customFormat="1" ht="15" customHeight="1" x14ac:dyDescent="0.25">
      <c r="B25" s="789"/>
      <c r="C25" s="789"/>
      <c r="D25" s="790"/>
      <c r="E25" s="791"/>
      <c r="F25" s="791"/>
      <c r="G25" s="791"/>
      <c r="H25" s="791"/>
      <c r="I25" s="791"/>
      <c r="J25" s="791"/>
      <c r="K25" s="790"/>
      <c r="L25" s="791"/>
      <c r="M25" s="791"/>
      <c r="N25" s="791"/>
      <c r="O25" s="791"/>
      <c r="P25" s="791"/>
      <c r="Q25" s="791"/>
      <c r="R25" s="791"/>
      <c r="S25" s="791"/>
      <c r="T25" s="791"/>
      <c r="U25" s="791"/>
      <c r="V25" s="791"/>
      <c r="W25" s="791"/>
      <c r="X25" s="791"/>
      <c r="Y25" s="791"/>
      <c r="Z25" s="791"/>
      <c r="AA25" s="791"/>
      <c r="AB25" s="791"/>
      <c r="AC25" s="791"/>
      <c r="AD25" s="792"/>
      <c r="AE25" s="684"/>
      <c r="AF25" s="685"/>
      <c r="AG25" s="685"/>
      <c r="AH25" s="685"/>
      <c r="AI25" s="685"/>
      <c r="AJ25" s="685"/>
      <c r="AK25" s="685"/>
      <c r="AL25" s="685"/>
      <c r="AM25" s="685"/>
      <c r="AN25" s="685"/>
      <c r="AO25" s="685"/>
      <c r="AP25" s="685"/>
      <c r="AQ25" s="684"/>
      <c r="AR25" s="685"/>
      <c r="AS25" s="685"/>
      <c r="AT25" s="685"/>
      <c r="AU25" s="685"/>
      <c r="AV25" s="685"/>
      <c r="AW25" s="685"/>
      <c r="AX25" s="684"/>
      <c r="AY25" s="685"/>
      <c r="AZ25" s="685"/>
      <c r="BA25" s="685"/>
      <c r="BB25" s="685"/>
      <c r="BC25" s="685"/>
      <c r="BD25" s="685"/>
      <c r="BE25" s="686"/>
      <c r="BF25" s="684"/>
      <c r="BG25" s="685"/>
      <c r="BH25" s="685"/>
      <c r="BI25" s="685"/>
      <c r="BJ25" s="685"/>
      <c r="BK25" s="685"/>
      <c r="BL25" s="685"/>
      <c r="BM25" s="685"/>
      <c r="BN25" s="685"/>
      <c r="BO25" s="685"/>
      <c r="BP25" s="685"/>
      <c r="BQ25" s="685"/>
      <c r="BR25" s="685"/>
      <c r="BS25" s="685"/>
      <c r="BT25" s="685"/>
      <c r="BU25" s="685"/>
      <c r="BV25" s="685"/>
      <c r="BW25" s="685"/>
      <c r="BX25" s="685"/>
      <c r="BY25" s="686"/>
      <c r="BZ25" s="774"/>
      <c r="CA25" s="775"/>
      <c r="CB25" s="775"/>
      <c r="CC25" s="775"/>
      <c r="CD25" s="775"/>
      <c r="CE25" s="775"/>
      <c r="CF25" s="776"/>
      <c r="CK25" s="127" t="str">
        <f t="shared" si="4"/>
        <v/>
      </c>
      <c r="CL25" s="248">
        <f t="shared" si="5"/>
        <v>-9</v>
      </c>
      <c r="CM25" s="248">
        <f t="shared" si="6"/>
        <v>17</v>
      </c>
      <c r="CN25" s="248" t="str">
        <f t="shared" ref="CN25:CN31" si="10">IF(CL26&gt;=0,CM26,"")</f>
        <v/>
      </c>
      <c r="CO25" s="136">
        <v>7</v>
      </c>
      <c r="CP25" s="320" t="str">
        <f>'TRUST VREALYS QUESTIONNAIRE'!U114</f>
        <v>PARENTS OF TRUSTEE 1 AND HIS SPOUSE:</v>
      </c>
      <c r="CQ25" s="234" t="str">
        <f>IF('TRUST VREALYS QUESTIONNAIRE'!T114="ja","yes",IF('TRUST VREALYS QUESTIONNAIRE'!T114="NEE","NO",'TRUST VREALYS QUESTIONNAIRE'!T114))</f>
        <v>NO</v>
      </c>
      <c r="CR25" s="131" t="s">
        <v>378</v>
      </c>
      <c r="CS25" s="131" t="str">
        <f>IF(CQ25="no","",CP25)</f>
        <v/>
      </c>
      <c r="CT25" s="131"/>
      <c r="CV25" s="176"/>
      <c r="CW25" s="176"/>
    </row>
    <row r="26" spans="2:103" s="136" customFormat="1" ht="15" customHeight="1" x14ac:dyDescent="0.25">
      <c r="B26" s="789"/>
      <c r="C26" s="789"/>
      <c r="D26" s="790"/>
      <c r="E26" s="791"/>
      <c r="F26" s="791"/>
      <c r="G26" s="791"/>
      <c r="H26" s="791"/>
      <c r="I26" s="791"/>
      <c r="J26" s="791"/>
      <c r="K26" s="790"/>
      <c r="L26" s="791"/>
      <c r="M26" s="791"/>
      <c r="N26" s="791"/>
      <c r="O26" s="791"/>
      <c r="P26" s="791"/>
      <c r="Q26" s="791"/>
      <c r="R26" s="791"/>
      <c r="S26" s="791"/>
      <c r="T26" s="791"/>
      <c r="U26" s="791"/>
      <c r="V26" s="791"/>
      <c r="W26" s="791"/>
      <c r="X26" s="791"/>
      <c r="Y26" s="791"/>
      <c r="Z26" s="791"/>
      <c r="AA26" s="791"/>
      <c r="AB26" s="791"/>
      <c r="AC26" s="791"/>
      <c r="AD26" s="792"/>
      <c r="AE26" s="684"/>
      <c r="AF26" s="685"/>
      <c r="AG26" s="685"/>
      <c r="AH26" s="685"/>
      <c r="AI26" s="685"/>
      <c r="AJ26" s="685"/>
      <c r="AK26" s="685"/>
      <c r="AL26" s="685"/>
      <c r="AM26" s="685"/>
      <c r="AN26" s="685"/>
      <c r="AO26" s="685"/>
      <c r="AP26" s="685"/>
      <c r="AQ26" s="684"/>
      <c r="AR26" s="685"/>
      <c r="AS26" s="685"/>
      <c r="AT26" s="685"/>
      <c r="AU26" s="685"/>
      <c r="AV26" s="685"/>
      <c r="AW26" s="685"/>
      <c r="AX26" s="684"/>
      <c r="AY26" s="685"/>
      <c r="AZ26" s="685"/>
      <c r="BA26" s="685"/>
      <c r="BB26" s="685"/>
      <c r="BC26" s="685"/>
      <c r="BD26" s="685"/>
      <c r="BE26" s="686"/>
      <c r="BF26" s="684"/>
      <c r="BG26" s="685"/>
      <c r="BH26" s="685"/>
      <c r="BI26" s="685"/>
      <c r="BJ26" s="685"/>
      <c r="BK26" s="685"/>
      <c r="BL26" s="685"/>
      <c r="BM26" s="685"/>
      <c r="BN26" s="685"/>
      <c r="BO26" s="685"/>
      <c r="BP26" s="685"/>
      <c r="BQ26" s="685"/>
      <c r="BR26" s="685"/>
      <c r="BS26" s="685"/>
      <c r="BT26" s="685"/>
      <c r="BU26" s="685"/>
      <c r="BV26" s="685"/>
      <c r="BW26" s="685"/>
      <c r="BX26" s="685"/>
      <c r="BY26" s="686"/>
      <c r="BZ26" s="774"/>
      <c r="CA26" s="775"/>
      <c r="CB26" s="775"/>
      <c r="CC26" s="775"/>
      <c r="CD26" s="775"/>
      <c r="CE26" s="775"/>
      <c r="CF26" s="776"/>
      <c r="CL26" s="248">
        <f t="shared" ref="CL26:CL33" si="11">CL25-1</f>
        <v>-10</v>
      </c>
      <c r="CM26" s="248">
        <f t="shared" ref="CM26:CM33" si="12">1+CM25</f>
        <v>18</v>
      </c>
      <c r="CN26" s="248" t="str">
        <f t="shared" si="10"/>
        <v/>
      </c>
      <c r="CP26" s="320" t="s">
        <v>382</v>
      </c>
      <c r="CQ26" s="131"/>
      <c r="CR26" s="131"/>
      <c r="CS26" s="131"/>
      <c r="CT26" s="131"/>
      <c r="CV26" s="176"/>
      <c r="CW26" s="176"/>
    </row>
    <row r="27" spans="2:103" s="136" customFormat="1" ht="15" customHeight="1" x14ac:dyDescent="0.25">
      <c r="B27" s="789"/>
      <c r="C27" s="789"/>
      <c r="D27" s="790"/>
      <c r="E27" s="791"/>
      <c r="F27" s="791"/>
      <c r="G27" s="791"/>
      <c r="H27" s="791"/>
      <c r="I27" s="791"/>
      <c r="J27" s="791"/>
      <c r="K27" s="790"/>
      <c r="L27" s="791"/>
      <c r="M27" s="791"/>
      <c r="N27" s="791"/>
      <c r="O27" s="791"/>
      <c r="P27" s="791"/>
      <c r="Q27" s="791"/>
      <c r="R27" s="791"/>
      <c r="S27" s="791"/>
      <c r="T27" s="791"/>
      <c r="U27" s="791"/>
      <c r="V27" s="791"/>
      <c r="W27" s="791"/>
      <c r="X27" s="791"/>
      <c r="Y27" s="791"/>
      <c r="Z27" s="791"/>
      <c r="AA27" s="791"/>
      <c r="AB27" s="791"/>
      <c r="AC27" s="791"/>
      <c r="AD27" s="792"/>
      <c r="AE27" s="684"/>
      <c r="AF27" s="685"/>
      <c r="AG27" s="685"/>
      <c r="AH27" s="685"/>
      <c r="AI27" s="685"/>
      <c r="AJ27" s="685"/>
      <c r="AK27" s="685"/>
      <c r="AL27" s="685"/>
      <c r="AM27" s="685"/>
      <c r="AN27" s="685"/>
      <c r="AO27" s="685"/>
      <c r="AP27" s="685"/>
      <c r="AQ27" s="684"/>
      <c r="AR27" s="685"/>
      <c r="AS27" s="685"/>
      <c r="AT27" s="685"/>
      <c r="AU27" s="685"/>
      <c r="AV27" s="685"/>
      <c r="AW27" s="685"/>
      <c r="AX27" s="684"/>
      <c r="AY27" s="685"/>
      <c r="AZ27" s="685"/>
      <c r="BA27" s="685"/>
      <c r="BB27" s="685"/>
      <c r="BC27" s="685"/>
      <c r="BD27" s="685"/>
      <c r="BE27" s="686"/>
      <c r="BF27" s="684"/>
      <c r="BG27" s="685"/>
      <c r="BH27" s="685"/>
      <c r="BI27" s="685"/>
      <c r="BJ27" s="685"/>
      <c r="BK27" s="685"/>
      <c r="BL27" s="685"/>
      <c r="BM27" s="685"/>
      <c r="BN27" s="685"/>
      <c r="BO27" s="685"/>
      <c r="BP27" s="685"/>
      <c r="BQ27" s="685"/>
      <c r="BR27" s="685"/>
      <c r="BS27" s="685"/>
      <c r="BT27" s="685"/>
      <c r="BU27" s="685"/>
      <c r="BV27" s="685"/>
      <c r="BW27" s="685"/>
      <c r="BX27" s="685"/>
      <c r="BY27" s="686"/>
      <c r="BZ27" s="774"/>
      <c r="CA27" s="775"/>
      <c r="CB27" s="775"/>
      <c r="CC27" s="775"/>
      <c r="CD27" s="775"/>
      <c r="CE27" s="775"/>
      <c r="CF27" s="776"/>
      <c r="CL27" s="248">
        <f t="shared" si="11"/>
        <v>-11</v>
      </c>
      <c r="CM27" s="248">
        <f t="shared" si="12"/>
        <v>19</v>
      </c>
      <c r="CN27" s="248" t="str">
        <f t="shared" si="10"/>
        <v/>
      </c>
      <c r="CO27" s="136">
        <v>7</v>
      </c>
      <c r="CP27" s="320" t="str">
        <f>'TRUST VREALYS QUESTIONNAIRE'!U116</f>
        <v>PARENTS ONLY INCOME BENEFICIARIES:</v>
      </c>
      <c r="CQ27" s="234" t="str">
        <f>IF('TRUST VREALYS QUESTIONNAIRE'!T116="ja","yes",IF('TRUST VREALYS QUESTIONNAIRE'!T116="NEE","NO",'TRUST VREALYS QUESTIONNAIRE'!T116))</f>
        <v>NO</v>
      </c>
      <c r="CR27" s="131" t="s">
        <v>378</v>
      </c>
      <c r="CS27" s="131" t="str">
        <f>IF(CQ27="no","",CP27)</f>
        <v/>
      </c>
      <c r="CT27" s="131"/>
      <c r="CV27" s="176"/>
      <c r="CW27" s="176"/>
    </row>
    <row r="28" spans="2:103" s="136" customFormat="1" ht="15" customHeight="1" x14ac:dyDescent="0.25">
      <c r="B28" s="789"/>
      <c r="C28" s="789"/>
      <c r="D28" s="790"/>
      <c r="E28" s="791"/>
      <c r="F28" s="791"/>
      <c r="G28" s="791"/>
      <c r="H28" s="791"/>
      <c r="I28" s="791"/>
      <c r="J28" s="791"/>
      <c r="K28" s="790"/>
      <c r="L28" s="791"/>
      <c r="M28" s="791"/>
      <c r="N28" s="791"/>
      <c r="O28" s="791"/>
      <c r="P28" s="791"/>
      <c r="Q28" s="791"/>
      <c r="R28" s="791"/>
      <c r="S28" s="791"/>
      <c r="T28" s="791"/>
      <c r="U28" s="791"/>
      <c r="V28" s="791"/>
      <c r="W28" s="791"/>
      <c r="X28" s="791"/>
      <c r="Y28" s="791"/>
      <c r="Z28" s="791"/>
      <c r="AA28" s="791"/>
      <c r="AB28" s="791"/>
      <c r="AC28" s="791"/>
      <c r="AD28" s="792"/>
      <c r="AE28" s="684"/>
      <c r="AF28" s="685"/>
      <c r="AG28" s="685"/>
      <c r="AH28" s="685"/>
      <c r="AI28" s="685"/>
      <c r="AJ28" s="685"/>
      <c r="AK28" s="685"/>
      <c r="AL28" s="685"/>
      <c r="AM28" s="685"/>
      <c r="AN28" s="685"/>
      <c r="AO28" s="685"/>
      <c r="AP28" s="685"/>
      <c r="AQ28" s="684"/>
      <c r="AR28" s="685"/>
      <c r="AS28" s="685"/>
      <c r="AT28" s="685"/>
      <c r="AU28" s="685"/>
      <c r="AV28" s="685"/>
      <c r="AW28" s="685"/>
      <c r="AX28" s="684"/>
      <c r="AY28" s="685"/>
      <c r="AZ28" s="685"/>
      <c r="BA28" s="685"/>
      <c r="BB28" s="685"/>
      <c r="BC28" s="685"/>
      <c r="BD28" s="685"/>
      <c r="BE28" s="686"/>
      <c r="BF28" s="684"/>
      <c r="BG28" s="685"/>
      <c r="BH28" s="685"/>
      <c r="BI28" s="685"/>
      <c r="BJ28" s="685"/>
      <c r="BK28" s="685"/>
      <c r="BL28" s="685"/>
      <c r="BM28" s="685"/>
      <c r="BN28" s="685"/>
      <c r="BO28" s="685"/>
      <c r="BP28" s="685"/>
      <c r="BQ28" s="685"/>
      <c r="BR28" s="685"/>
      <c r="BS28" s="685"/>
      <c r="BT28" s="685"/>
      <c r="BU28" s="685"/>
      <c r="BV28" s="685"/>
      <c r="BW28" s="685"/>
      <c r="BX28" s="685"/>
      <c r="BY28" s="686"/>
      <c r="BZ28" s="774"/>
      <c r="CA28" s="775"/>
      <c r="CB28" s="775"/>
      <c r="CC28" s="775"/>
      <c r="CD28" s="775"/>
      <c r="CE28" s="775"/>
      <c r="CF28" s="776"/>
      <c r="CL28" s="248">
        <f t="shared" si="11"/>
        <v>-12</v>
      </c>
      <c r="CM28" s="248">
        <f t="shared" si="12"/>
        <v>20</v>
      </c>
      <c r="CN28" s="248" t="str">
        <f t="shared" si="10"/>
        <v/>
      </c>
      <c r="CO28" s="136">
        <v>8</v>
      </c>
      <c r="CP28" s="320" t="str">
        <f>'TRUST VREALYS QUESTIONNAIRE'!U118</f>
        <v>PUBLIC BENEFIT ORGANISATIONS (PBO):</v>
      </c>
      <c r="CQ28" s="234" t="str">
        <f>IF('TRUST VREALYS QUESTIONNAIRE'!T118="ja","yes",IF('TRUST VREALYS QUESTIONNAIRE'!T118="NEE","NO",'TRUST VREALYS QUESTIONNAIRE'!T118))</f>
        <v>yes</v>
      </c>
      <c r="CR28" s="131" t="s">
        <v>383</v>
      </c>
      <c r="CS28" s="131" t="str">
        <f>IF(CQ28="no","",CP28)</f>
        <v>PUBLIC BENEFIT ORGANISATIONS (PBO):</v>
      </c>
      <c r="CT28" s="131"/>
      <c r="CV28" s="199">
        <f>IF(CX28&lt;&gt;"",1,0)</f>
        <v>1</v>
      </c>
      <c r="CW28" s="199">
        <f>CW23+CV28</f>
        <v>6</v>
      </c>
      <c r="CX28" s="323" t="str">
        <f>IF(CY28&lt;&gt;"",CR28,"")</f>
        <v>ORG</v>
      </c>
      <c r="CY28" s="323" t="str">
        <f>CS28</f>
        <v>PUBLIC BENEFIT ORGANISATIONS (PBO):</v>
      </c>
    </row>
    <row r="29" spans="2:103" s="136" customFormat="1" ht="15" customHeight="1" x14ac:dyDescent="0.25">
      <c r="B29" s="789"/>
      <c r="C29" s="789"/>
      <c r="D29" s="790"/>
      <c r="E29" s="791"/>
      <c r="F29" s="791"/>
      <c r="G29" s="791"/>
      <c r="H29" s="791"/>
      <c r="I29" s="791"/>
      <c r="J29" s="791"/>
      <c r="K29" s="790"/>
      <c r="L29" s="791"/>
      <c r="M29" s="791"/>
      <c r="N29" s="791"/>
      <c r="O29" s="791"/>
      <c r="P29" s="791"/>
      <c r="Q29" s="791"/>
      <c r="R29" s="791"/>
      <c r="S29" s="791"/>
      <c r="T29" s="791"/>
      <c r="U29" s="791"/>
      <c r="V29" s="791"/>
      <c r="W29" s="791"/>
      <c r="X29" s="791"/>
      <c r="Y29" s="791"/>
      <c r="Z29" s="791"/>
      <c r="AA29" s="791"/>
      <c r="AB29" s="791"/>
      <c r="AC29" s="791"/>
      <c r="AD29" s="792"/>
      <c r="AE29" s="684"/>
      <c r="AF29" s="685"/>
      <c r="AG29" s="685"/>
      <c r="AH29" s="685"/>
      <c r="AI29" s="685"/>
      <c r="AJ29" s="685"/>
      <c r="AK29" s="685"/>
      <c r="AL29" s="685"/>
      <c r="AM29" s="685"/>
      <c r="AN29" s="685"/>
      <c r="AO29" s="685"/>
      <c r="AP29" s="685"/>
      <c r="AQ29" s="684"/>
      <c r="AR29" s="685"/>
      <c r="AS29" s="685"/>
      <c r="AT29" s="685"/>
      <c r="AU29" s="685"/>
      <c r="AV29" s="685"/>
      <c r="AW29" s="685"/>
      <c r="AX29" s="684"/>
      <c r="AY29" s="685"/>
      <c r="AZ29" s="685"/>
      <c r="BA29" s="685"/>
      <c r="BB29" s="685"/>
      <c r="BC29" s="685"/>
      <c r="BD29" s="685"/>
      <c r="BE29" s="686"/>
      <c r="BF29" s="684"/>
      <c r="BG29" s="685"/>
      <c r="BH29" s="685"/>
      <c r="BI29" s="685"/>
      <c r="BJ29" s="685"/>
      <c r="BK29" s="685"/>
      <c r="BL29" s="685"/>
      <c r="BM29" s="685"/>
      <c r="BN29" s="685"/>
      <c r="BO29" s="685"/>
      <c r="BP29" s="685"/>
      <c r="BQ29" s="685"/>
      <c r="BR29" s="685"/>
      <c r="BS29" s="685"/>
      <c r="BT29" s="685"/>
      <c r="BU29" s="685"/>
      <c r="BV29" s="685"/>
      <c r="BW29" s="685"/>
      <c r="BX29" s="685"/>
      <c r="BY29" s="686"/>
      <c r="BZ29" s="774"/>
      <c r="CA29" s="775"/>
      <c r="CB29" s="775"/>
      <c r="CC29" s="775"/>
      <c r="CD29" s="775"/>
      <c r="CE29" s="775"/>
      <c r="CF29" s="776"/>
      <c r="CL29" s="248">
        <f t="shared" si="11"/>
        <v>-13</v>
      </c>
      <c r="CM29" s="248">
        <f t="shared" si="12"/>
        <v>21</v>
      </c>
      <c r="CN29" s="248" t="str">
        <f t="shared" si="10"/>
        <v/>
      </c>
    </row>
    <row r="30" spans="2:103" s="136" customFormat="1" ht="15" customHeight="1" x14ac:dyDescent="0.25">
      <c r="B30" s="789"/>
      <c r="C30" s="789"/>
      <c r="D30" s="790"/>
      <c r="E30" s="791"/>
      <c r="F30" s="791"/>
      <c r="G30" s="791"/>
      <c r="H30" s="791"/>
      <c r="I30" s="791"/>
      <c r="J30" s="791"/>
      <c r="K30" s="790"/>
      <c r="L30" s="791"/>
      <c r="M30" s="791"/>
      <c r="N30" s="791"/>
      <c r="O30" s="791"/>
      <c r="P30" s="791"/>
      <c r="Q30" s="791"/>
      <c r="R30" s="791"/>
      <c r="S30" s="791"/>
      <c r="T30" s="791"/>
      <c r="U30" s="791"/>
      <c r="V30" s="791"/>
      <c r="W30" s="791"/>
      <c r="X30" s="791"/>
      <c r="Y30" s="791"/>
      <c r="Z30" s="791"/>
      <c r="AA30" s="791"/>
      <c r="AB30" s="791"/>
      <c r="AC30" s="791"/>
      <c r="AD30" s="792"/>
      <c r="AE30" s="684"/>
      <c r="AF30" s="685"/>
      <c r="AG30" s="685"/>
      <c r="AH30" s="685"/>
      <c r="AI30" s="685"/>
      <c r="AJ30" s="685"/>
      <c r="AK30" s="685"/>
      <c r="AL30" s="685"/>
      <c r="AM30" s="685"/>
      <c r="AN30" s="685"/>
      <c r="AO30" s="685"/>
      <c r="AP30" s="685"/>
      <c r="AQ30" s="684"/>
      <c r="AR30" s="685"/>
      <c r="AS30" s="685"/>
      <c r="AT30" s="685"/>
      <c r="AU30" s="685"/>
      <c r="AV30" s="685"/>
      <c r="AW30" s="685"/>
      <c r="AX30" s="684"/>
      <c r="AY30" s="685"/>
      <c r="AZ30" s="685"/>
      <c r="BA30" s="685"/>
      <c r="BB30" s="685"/>
      <c r="BC30" s="685"/>
      <c r="BD30" s="685"/>
      <c r="BE30" s="686"/>
      <c r="BF30" s="684"/>
      <c r="BG30" s="685"/>
      <c r="BH30" s="685"/>
      <c r="BI30" s="685"/>
      <c r="BJ30" s="685"/>
      <c r="BK30" s="685"/>
      <c r="BL30" s="685"/>
      <c r="BM30" s="685"/>
      <c r="BN30" s="685"/>
      <c r="BO30" s="685"/>
      <c r="BP30" s="685"/>
      <c r="BQ30" s="685"/>
      <c r="BR30" s="685"/>
      <c r="BS30" s="685"/>
      <c r="BT30" s="685"/>
      <c r="BU30" s="685"/>
      <c r="BV30" s="685"/>
      <c r="BW30" s="685"/>
      <c r="BX30" s="685"/>
      <c r="BY30" s="686"/>
      <c r="BZ30" s="774"/>
      <c r="CA30" s="775"/>
      <c r="CB30" s="775"/>
      <c r="CC30" s="775"/>
      <c r="CD30" s="775"/>
      <c r="CE30" s="775"/>
      <c r="CF30" s="776"/>
      <c r="CL30" s="248">
        <f t="shared" si="11"/>
        <v>-14</v>
      </c>
      <c r="CM30" s="248">
        <f t="shared" si="12"/>
        <v>22</v>
      </c>
      <c r="CN30" s="248" t="str">
        <f t="shared" si="10"/>
        <v/>
      </c>
    </row>
    <row r="31" spans="2:103" s="136" customFormat="1" ht="15" customHeight="1" x14ac:dyDescent="0.25">
      <c r="B31" s="789"/>
      <c r="C31" s="789"/>
      <c r="D31" s="790"/>
      <c r="E31" s="791"/>
      <c r="F31" s="791"/>
      <c r="G31" s="791"/>
      <c r="H31" s="791"/>
      <c r="I31" s="791"/>
      <c r="J31" s="791"/>
      <c r="K31" s="790"/>
      <c r="L31" s="791"/>
      <c r="M31" s="791"/>
      <c r="N31" s="791"/>
      <c r="O31" s="791"/>
      <c r="P31" s="791"/>
      <c r="Q31" s="791"/>
      <c r="R31" s="791"/>
      <c r="S31" s="791"/>
      <c r="T31" s="791"/>
      <c r="U31" s="791"/>
      <c r="V31" s="791"/>
      <c r="W31" s="791"/>
      <c r="X31" s="791"/>
      <c r="Y31" s="791"/>
      <c r="Z31" s="791"/>
      <c r="AA31" s="791"/>
      <c r="AB31" s="791"/>
      <c r="AC31" s="791"/>
      <c r="AD31" s="792"/>
      <c r="AE31" s="684"/>
      <c r="AF31" s="685"/>
      <c r="AG31" s="685"/>
      <c r="AH31" s="685"/>
      <c r="AI31" s="685"/>
      <c r="AJ31" s="685"/>
      <c r="AK31" s="685"/>
      <c r="AL31" s="685"/>
      <c r="AM31" s="685"/>
      <c r="AN31" s="685"/>
      <c r="AO31" s="685"/>
      <c r="AP31" s="685"/>
      <c r="AQ31" s="684"/>
      <c r="AR31" s="685"/>
      <c r="AS31" s="685"/>
      <c r="AT31" s="685"/>
      <c r="AU31" s="685"/>
      <c r="AV31" s="685"/>
      <c r="AW31" s="685"/>
      <c r="AX31" s="684"/>
      <c r="AY31" s="685"/>
      <c r="AZ31" s="685"/>
      <c r="BA31" s="685"/>
      <c r="BB31" s="685"/>
      <c r="BC31" s="685"/>
      <c r="BD31" s="685"/>
      <c r="BE31" s="686"/>
      <c r="BF31" s="684"/>
      <c r="BG31" s="685"/>
      <c r="BH31" s="685"/>
      <c r="BI31" s="685"/>
      <c r="BJ31" s="685"/>
      <c r="BK31" s="685"/>
      <c r="BL31" s="685"/>
      <c r="BM31" s="685"/>
      <c r="BN31" s="685"/>
      <c r="BO31" s="685"/>
      <c r="BP31" s="685"/>
      <c r="BQ31" s="685"/>
      <c r="BR31" s="685"/>
      <c r="BS31" s="685"/>
      <c r="BT31" s="685"/>
      <c r="BU31" s="685"/>
      <c r="BV31" s="685"/>
      <c r="BW31" s="685"/>
      <c r="BX31" s="685"/>
      <c r="BY31" s="686"/>
      <c r="BZ31" s="774"/>
      <c r="CA31" s="775"/>
      <c r="CB31" s="775"/>
      <c r="CC31" s="775"/>
      <c r="CD31" s="775"/>
      <c r="CE31" s="775"/>
      <c r="CF31" s="776"/>
      <c r="CL31" s="248">
        <f t="shared" si="11"/>
        <v>-15</v>
      </c>
      <c r="CM31" s="248">
        <f t="shared" si="12"/>
        <v>23</v>
      </c>
      <c r="CN31" s="248" t="str">
        <f t="shared" si="10"/>
        <v/>
      </c>
    </row>
    <row r="32" spans="2:103" s="136" customFormat="1" ht="15" customHeight="1" x14ac:dyDescent="0.25">
      <c r="B32" s="789"/>
      <c r="C32" s="789"/>
      <c r="D32" s="790"/>
      <c r="E32" s="791"/>
      <c r="F32" s="791"/>
      <c r="G32" s="791"/>
      <c r="H32" s="791"/>
      <c r="I32" s="791"/>
      <c r="J32" s="791"/>
      <c r="K32" s="790"/>
      <c r="L32" s="791"/>
      <c r="M32" s="791"/>
      <c r="N32" s="791"/>
      <c r="O32" s="791"/>
      <c r="P32" s="791"/>
      <c r="Q32" s="791"/>
      <c r="R32" s="791"/>
      <c r="S32" s="791"/>
      <c r="T32" s="791"/>
      <c r="U32" s="791"/>
      <c r="V32" s="791"/>
      <c r="W32" s="791"/>
      <c r="X32" s="791"/>
      <c r="Y32" s="791"/>
      <c r="Z32" s="791"/>
      <c r="AA32" s="791"/>
      <c r="AB32" s="791"/>
      <c r="AC32" s="791"/>
      <c r="AD32" s="792"/>
      <c r="AE32" s="684"/>
      <c r="AF32" s="685"/>
      <c r="AG32" s="685"/>
      <c r="AH32" s="685"/>
      <c r="AI32" s="685"/>
      <c r="AJ32" s="685"/>
      <c r="AK32" s="685"/>
      <c r="AL32" s="685"/>
      <c r="AM32" s="685"/>
      <c r="AN32" s="685"/>
      <c r="AO32" s="685"/>
      <c r="AP32" s="685"/>
      <c r="AQ32" s="684"/>
      <c r="AR32" s="685"/>
      <c r="AS32" s="685"/>
      <c r="AT32" s="685"/>
      <c r="AU32" s="685"/>
      <c r="AV32" s="685"/>
      <c r="AW32" s="685"/>
      <c r="AX32" s="684"/>
      <c r="AY32" s="685"/>
      <c r="AZ32" s="685"/>
      <c r="BA32" s="685"/>
      <c r="BB32" s="685"/>
      <c r="BC32" s="685"/>
      <c r="BD32" s="685"/>
      <c r="BE32" s="686"/>
      <c r="BF32" s="684"/>
      <c r="BG32" s="685"/>
      <c r="BH32" s="685"/>
      <c r="BI32" s="685"/>
      <c r="BJ32" s="685"/>
      <c r="BK32" s="685"/>
      <c r="BL32" s="685"/>
      <c r="BM32" s="685"/>
      <c r="BN32" s="685"/>
      <c r="BO32" s="685"/>
      <c r="BP32" s="685"/>
      <c r="BQ32" s="685"/>
      <c r="BR32" s="685"/>
      <c r="BS32" s="685"/>
      <c r="BT32" s="685"/>
      <c r="BU32" s="685"/>
      <c r="BV32" s="685"/>
      <c r="BW32" s="685"/>
      <c r="BX32" s="685"/>
      <c r="BY32" s="686"/>
      <c r="BZ32" s="774"/>
      <c r="CA32" s="775"/>
      <c r="CB32" s="775"/>
      <c r="CC32" s="775"/>
      <c r="CD32" s="775"/>
      <c r="CE32" s="775"/>
      <c r="CF32" s="776"/>
      <c r="CL32" s="248">
        <f t="shared" si="11"/>
        <v>-16</v>
      </c>
      <c r="CM32" s="248">
        <f t="shared" si="12"/>
        <v>24</v>
      </c>
      <c r="CN32" s="248" t="str">
        <f t="shared" ref="CN32:CN33" si="13">IF(CL33&gt;=0,CM33,"")</f>
        <v/>
      </c>
    </row>
    <row r="33" spans="2:115" s="136" customFormat="1" ht="12.75" customHeight="1" x14ac:dyDescent="0.25">
      <c r="B33" s="793"/>
      <c r="C33" s="793"/>
      <c r="D33" s="798"/>
      <c r="E33" s="798"/>
      <c r="F33" s="798"/>
      <c r="G33" s="798"/>
      <c r="H33" s="798"/>
      <c r="I33" s="798"/>
      <c r="J33" s="798"/>
      <c r="K33" s="797"/>
      <c r="L33" s="797"/>
      <c r="M33" s="797"/>
      <c r="N33" s="797"/>
      <c r="O33" s="797"/>
      <c r="P33" s="797"/>
      <c r="Q33" s="797"/>
      <c r="R33" s="797"/>
      <c r="S33" s="797"/>
      <c r="T33" s="797"/>
      <c r="U33" s="797"/>
      <c r="V33" s="797"/>
      <c r="W33" s="797"/>
      <c r="X33" s="797"/>
      <c r="Y33" s="797"/>
      <c r="Z33" s="797"/>
      <c r="AA33" s="797"/>
      <c r="AB33" s="797"/>
      <c r="AC33" s="797"/>
      <c r="AD33" s="797"/>
      <c r="AE33" s="798"/>
      <c r="AF33" s="798"/>
      <c r="AG33" s="798"/>
      <c r="AH33" s="798"/>
      <c r="AI33" s="798"/>
      <c r="AJ33" s="798"/>
      <c r="AK33" s="798"/>
      <c r="AL33" s="798"/>
      <c r="AM33" s="798"/>
      <c r="AN33" s="798"/>
      <c r="AO33" s="798"/>
      <c r="AP33" s="798"/>
      <c r="AQ33" s="797"/>
      <c r="AR33" s="797"/>
      <c r="AS33" s="797"/>
      <c r="AT33" s="797"/>
      <c r="AU33" s="797"/>
      <c r="AV33" s="797"/>
      <c r="AW33" s="797"/>
      <c r="AX33" s="798"/>
      <c r="AY33" s="798"/>
      <c r="AZ33" s="798"/>
      <c r="BA33" s="798"/>
      <c r="BB33" s="798"/>
      <c r="BC33" s="798"/>
      <c r="BD33" s="798"/>
      <c r="BE33" s="798"/>
      <c r="BF33" s="797"/>
      <c r="BG33" s="797"/>
      <c r="BH33" s="797"/>
      <c r="BI33" s="797"/>
      <c r="BJ33" s="797"/>
      <c r="BK33" s="797"/>
      <c r="BL33" s="797"/>
      <c r="BM33" s="797"/>
      <c r="BN33" s="797"/>
      <c r="BO33" s="797"/>
      <c r="BP33" s="797"/>
      <c r="BQ33" s="797"/>
      <c r="BR33" s="797"/>
      <c r="BS33" s="797"/>
      <c r="BT33" s="797"/>
      <c r="BU33" s="797"/>
      <c r="BV33" s="797"/>
      <c r="BW33" s="797"/>
      <c r="BX33" s="797"/>
      <c r="BY33" s="797"/>
      <c r="BZ33" s="797"/>
      <c r="CA33" s="797"/>
      <c r="CB33" s="797"/>
      <c r="CC33" s="797"/>
      <c r="CD33" s="797"/>
      <c r="CE33" s="797"/>
      <c r="CF33" s="797"/>
      <c r="CL33" s="248">
        <f t="shared" si="11"/>
        <v>-17</v>
      </c>
      <c r="CM33" s="248">
        <f t="shared" si="12"/>
        <v>25</v>
      </c>
      <c r="CN33" s="248">
        <f t="shared" si="13"/>
        <v>0</v>
      </c>
    </row>
    <row r="34" spans="2:115" s="136" customFormat="1" ht="12.75" customHeight="1" x14ac:dyDescent="0.25">
      <c r="B34" s="793"/>
      <c r="C34" s="793"/>
      <c r="D34" s="794" t="s">
        <v>379</v>
      </c>
      <c r="E34" s="794"/>
      <c r="F34" s="794"/>
      <c r="G34" s="794"/>
      <c r="H34" s="794"/>
      <c r="I34" s="794"/>
      <c r="J34" s="794"/>
      <c r="K34" s="795"/>
      <c r="L34" s="795"/>
      <c r="M34" s="795"/>
      <c r="N34" s="795"/>
      <c r="O34" s="795"/>
      <c r="P34" s="795"/>
      <c r="Q34" s="795"/>
      <c r="R34" s="795"/>
      <c r="S34" s="795"/>
      <c r="T34" s="795"/>
      <c r="U34" s="795"/>
      <c r="V34" s="795"/>
      <c r="W34" s="795"/>
      <c r="X34" s="795"/>
      <c r="Y34" s="795"/>
      <c r="Z34" s="795"/>
      <c r="AA34" s="795"/>
      <c r="AB34" s="795"/>
      <c r="AC34" s="795"/>
      <c r="AD34" s="795"/>
      <c r="AE34" s="795"/>
      <c r="AF34" s="795"/>
      <c r="AG34" s="795"/>
      <c r="AH34" s="795"/>
      <c r="AI34" s="795"/>
      <c r="AJ34" s="795"/>
      <c r="AK34" s="795"/>
      <c r="AL34" s="795"/>
      <c r="AM34" s="795"/>
      <c r="AN34" s="795"/>
      <c r="AO34" s="795"/>
      <c r="AP34" s="795"/>
      <c r="AQ34" s="795"/>
      <c r="AR34" s="795"/>
      <c r="AS34" s="795"/>
      <c r="AT34" s="795"/>
      <c r="AU34" s="795"/>
      <c r="AV34" s="795"/>
      <c r="AW34" s="795"/>
      <c r="AX34" s="795"/>
      <c r="AY34" s="795"/>
      <c r="AZ34" s="795"/>
      <c r="BA34" s="795"/>
      <c r="BB34" s="795"/>
      <c r="BC34" s="795"/>
      <c r="BD34" s="795"/>
      <c r="BE34" s="795"/>
      <c r="BF34" s="796"/>
      <c r="BG34" s="796"/>
      <c r="BH34" s="796"/>
      <c r="BI34" s="796"/>
      <c r="BJ34" s="796"/>
      <c r="BK34" s="796"/>
      <c r="BL34" s="796"/>
      <c r="BM34" s="796"/>
      <c r="BN34" s="796"/>
      <c r="BO34" s="796"/>
      <c r="BP34" s="796"/>
      <c r="BQ34" s="796"/>
      <c r="BR34" s="796"/>
      <c r="BS34" s="796"/>
      <c r="BT34" s="796"/>
      <c r="BU34" s="796"/>
      <c r="BV34" s="796"/>
      <c r="BW34" s="796"/>
      <c r="BX34" s="796"/>
      <c r="BY34" s="796"/>
      <c r="BZ34" s="797"/>
      <c r="CA34" s="797"/>
      <c r="CB34" s="797"/>
      <c r="CC34" s="797"/>
      <c r="CD34" s="797"/>
      <c r="CE34" s="797"/>
      <c r="CF34" s="797"/>
    </row>
    <row r="35" spans="2:115" s="144" customFormat="1" ht="12.75" customHeight="1" x14ac:dyDescent="0.25">
      <c r="B35" s="793"/>
      <c r="C35" s="793"/>
      <c r="D35" s="794" t="s">
        <v>380</v>
      </c>
      <c r="E35" s="794"/>
      <c r="F35" s="794"/>
      <c r="G35" s="794"/>
      <c r="H35" s="794"/>
      <c r="I35" s="794"/>
      <c r="J35" s="794"/>
      <c r="K35" s="794"/>
      <c r="L35" s="794"/>
      <c r="M35" s="794"/>
      <c r="N35" s="794"/>
      <c r="O35" s="794"/>
      <c r="P35" s="794"/>
      <c r="Q35" s="794"/>
      <c r="R35" s="794"/>
      <c r="S35" s="794"/>
      <c r="T35" s="794"/>
      <c r="U35" s="794"/>
      <c r="V35" s="794"/>
      <c r="W35" s="794"/>
      <c r="X35" s="794"/>
      <c r="Y35" s="794"/>
      <c r="Z35" s="794"/>
      <c r="AA35" s="794"/>
      <c r="AB35" s="794"/>
      <c r="AC35" s="794"/>
      <c r="AD35" s="794"/>
      <c r="AE35" s="794"/>
      <c r="AF35" s="794"/>
      <c r="AG35" s="794"/>
      <c r="AH35" s="794"/>
      <c r="AI35" s="794"/>
      <c r="AJ35" s="794"/>
      <c r="AK35" s="794"/>
      <c r="AL35" s="794"/>
      <c r="AM35" s="794"/>
      <c r="AN35" s="794"/>
      <c r="AO35" s="794"/>
      <c r="AP35" s="794"/>
      <c r="AQ35" s="794"/>
      <c r="AR35" s="794"/>
      <c r="AS35" s="794"/>
      <c r="AT35" s="794"/>
      <c r="AU35" s="794"/>
      <c r="AV35" s="794"/>
      <c r="AW35" s="794"/>
      <c r="AX35" s="794"/>
      <c r="AY35" s="794"/>
      <c r="AZ35" s="794"/>
      <c r="BA35" s="794"/>
      <c r="BB35" s="794"/>
      <c r="BC35" s="794"/>
      <c r="BD35" s="794"/>
      <c r="BE35" s="794"/>
      <c r="BF35" s="796"/>
      <c r="BG35" s="796"/>
      <c r="BH35" s="796"/>
      <c r="BI35" s="796"/>
      <c r="BJ35" s="796"/>
      <c r="BK35" s="796"/>
      <c r="BL35" s="796"/>
      <c r="BM35" s="796"/>
      <c r="BN35" s="796"/>
      <c r="BO35" s="796"/>
      <c r="BP35" s="796"/>
      <c r="BQ35" s="796"/>
      <c r="BR35" s="796"/>
      <c r="BS35" s="796"/>
      <c r="BT35" s="796"/>
      <c r="BU35" s="796"/>
      <c r="BV35" s="796"/>
      <c r="BW35" s="796"/>
      <c r="BX35" s="796"/>
      <c r="BY35" s="796"/>
      <c r="BZ35" s="797"/>
      <c r="CA35" s="797"/>
      <c r="CB35" s="797"/>
      <c r="CC35" s="797"/>
      <c r="CD35" s="797"/>
      <c r="CE35" s="797"/>
      <c r="CF35" s="797"/>
      <c r="CJ35" s="136"/>
      <c r="CO35" s="136"/>
      <c r="CP35" s="136"/>
      <c r="CQ35" s="136"/>
      <c r="CR35" s="136"/>
      <c r="CS35" s="136"/>
      <c r="CT35" s="136"/>
      <c r="CU35" s="136"/>
      <c r="CV35" s="136"/>
      <c r="CW35" s="136"/>
      <c r="CX35" s="136"/>
      <c r="CY35" s="136"/>
      <c r="CZ35" s="136"/>
      <c r="DA35" s="136"/>
      <c r="DB35" s="136"/>
      <c r="DC35" s="136"/>
      <c r="DD35" s="136"/>
      <c r="DE35" s="136"/>
      <c r="DF35" s="136"/>
      <c r="DG35" s="136"/>
      <c r="DH35" s="136"/>
      <c r="DI35" s="136"/>
      <c r="DJ35" s="136"/>
      <c r="DK35" s="136"/>
    </row>
    <row r="36" spans="2:115" s="136" customFormat="1" ht="12.75" customHeight="1" x14ac:dyDescent="0.25">
      <c r="B36" s="793"/>
      <c r="C36" s="793"/>
      <c r="D36" s="800"/>
      <c r="E36" s="800"/>
      <c r="F36" s="800"/>
      <c r="G36" s="800"/>
      <c r="H36" s="800"/>
      <c r="I36" s="800"/>
      <c r="J36" s="800"/>
      <c r="K36" s="800"/>
      <c r="L36" s="800"/>
      <c r="M36" s="800"/>
      <c r="N36" s="800"/>
      <c r="O36" s="800"/>
      <c r="P36" s="800"/>
      <c r="Q36" s="800"/>
      <c r="R36" s="800"/>
      <c r="S36" s="800"/>
      <c r="T36" s="800"/>
      <c r="U36" s="800"/>
      <c r="V36" s="800"/>
      <c r="W36" s="800"/>
      <c r="X36" s="800"/>
      <c r="Y36" s="800"/>
      <c r="Z36" s="800"/>
      <c r="AA36" s="800"/>
      <c r="AB36" s="800"/>
      <c r="AC36" s="800"/>
      <c r="AD36" s="800"/>
      <c r="AE36" s="801"/>
      <c r="AF36" s="801"/>
      <c r="AG36" s="801"/>
      <c r="AH36" s="801"/>
      <c r="AI36" s="801"/>
      <c r="AJ36" s="801"/>
      <c r="AK36" s="801"/>
      <c r="AL36" s="801"/>
      <c r="AM36" s="801"/>
      <c r="AN36" s="801"/>
      <c r="AO36" s="801"/>
      <c r="AP36" s="801"/>
      <c r="AQ36" s="800"/>
      <c r="AR36" s="800"/>
      <c r="AS36" s="800"/>
      <c r="AT36" s="800"/>
      <c r="AU36" s="800"/>
      <c r="AV36" s="800"/>
      <c r="AW36" s="800"/>
      <c r="AX36" s="801"/>
      <c r="AY36" s="801"/>
      <c r="AZ36" s="801"/>
      <c r="BA36" s="801"/>
      <c r="BB36" s="801"/>
      <c r="BC36" s="801"/>
      <c r="BD36" s="801"/>
      <c r="BE36" s="801"/>
      <c r="BF36" s="796"/>
      <c r="BG36" s="796"/>
      <c r="BH36" s="796"/>
      <c r="BI36" s="796"/>
      <c r="BJ36" s="796"/>
      <c r="BK36" s="796"/>
      <c r="BL36" s="796"/>
      <c r="BM36" s="796"/>
      <c r="BN36" s="796"/>
      <c r="BO36" s="796"/>
      <c r="BP36" s="796"/>
      <c r="BQ36" s="796"/>
      <c r="BR36" s="796"/>
      <c r="BS36" s="796"/>
      <c r="BT36" s="796"/>
      <c r="BU36" s="796"/>
      <c r="BV36" s="796"/>
      <c r="BW36" s="796"/>
      <c r="BX36" s="796"/>
      <c r="BY36" s="796"/>
      <c r="BZ36" s="797"/>
      <c r="CA36" s="797"/>
      <c r="CB36" s="797"/>
      <c r="CC36" s="797"/>
      <c r="CD36" s="797"/>
      <c r="CE36" s="797"/>
      <c r="CF36" s="797"/>
    </row>
    <row r="37" spans="2:115" s="136" customFormat="1" ht="12.75" customHeight="1" x14ac:dyDescent="0.25">
      <c r="B37" s="793"/>
      <c r="C37" s="793"/>
      <c r="D37" s="796"/>
      <c r="E37" s="796"/>
      <c r="F37" s="796"/>
      <c r="G37" s="796"/>
      <c r="H37" s="796"/>
      <c r="I37" s="796"/>
      <c r="J37" s="796"/>
      <c r="K37" s="796"/>
      <c r="L37" s="796"/>
      <c r="M37" s="796"/>
      <c r="N37" s="796"/>
      <c r="O37" s="796"/>
      <c r="P37" s="796"/>
      <c r="Q37" s="796"/>
      <c r="R37" s="796"/>
      <c r="S37" s="796"/>
      <c r="T37" s="796"/>
      <c r="U37" s="796"/>
      <c r="V37" s="796"/>
      <c r="W37" s="796"/>
      <c r="X37" s="796"/>
      <c r="Y37" s="796"/>
      <c r="Z37" s="796"/>
      <c r="AA37" s="796"/>
      <c r="AB37" s="796"/>
      <c r="AC37" s="796"/>
      <c r="AD37" s="796"/>
      <c r="AE37" s="799"/>
      <c r="AF37" s="799"/>
      <c r="AG37" s="799"/>
      <c r="AH37" s="799"/>
      <c r="AI37" s="799"/>
      <c r="AJ37" s="799"/>
      <c r="AK37" s="799"/>
      <c r="AL37" s="799"/>
      <c r="AM37" s="799"/>
      <c r="AN37" s="799"/>
      <c r="AO37" s="799"/>
      <c r="AP37" s="799"/>
      <c r="AQ37" s="796"/>
      <c r="AR37" s="796"/>
      <c r="AS37" s="796"/>
      <c r="AT37" s="796"/>
      <c r="AU37" s="796"/>
      <c r="AV37" s="796"/>
      <c r="AW37" s="796"/>
      <c r="AX37" s="799"/>
      <c r="AY37" s="799"/>
      <c r="AZ37" s="799"/>
      <c r="BA37" s="799"/>
      <c r="BB37" s="799"/>
      <c r="BC37" s="799"/>
      <c r="BD37" s="799"/>
      <c r="BE37" s="799"/>
      <c r="BF37" s="796"/>
      <c r="BG37" s="796"/>
      <c r="BH37" s="796"/>
      <c r="BI37" s="796"/>
      <c r="BJ37" s="796"/>
      <c r="BK37" s="796"/>
      <c r="BL37" s="796"/>
      <c r="BM37" s="796"/>
      <c r="BN37" s="796"/>
      <c r="BO37" s="796"/>
      <c r="BP37" s="796"/>
      <c r="BQ37" s="796"/>
      <c r="BR37" s="796"/>
      <c r="BS37" s="796"/>
      <c r="BT37" s="796"/>
      <c r="BU37" s="796"/>
      <c r="BV37" s="796"/>
      <c r="BW37" s="796"/>
      <c r="BX37" s="796"/>
      <c r="BY37" s="796"/>
      <c r="BZ37" s="797"/>
      <c r="CA37" s="797"/>
      <c r="CB37" s="797"/>
      <c r="CC37" s="797"/>
      <c r="CD37" s="797"/>
      <c r="CE37" s="797"/>
      <c r="CF37" s="797"/>
    </row>
    <row r="38" spans="2:115" s="136" customFormat="1" ht="12.75" customHeight="1" x14ac:dyDescent="0.25">
      <c r="B38" s="793"/>
      <c r="C38" s="793"/>
      <c r="D38" s="799"/>
      <c r="E38" s="799"/>
      <c r="F38" s="799"/>
      <c r="G38" s="799"/>
      <c r="H38" s="799"/>
      <c r="I38" s="799"/>
      <c r="J38" s="799"/>
      <c r="K38" s="796"/>
      <c r="L38" s="796"/>
      <c r="M38" s="796"/>
      <c r="N38" s="796"/>
      <c r="O38" s="796"/>
      <c r="P38" s="796"/>
      <c r="Q38" s="796"/>
      <c r="R38" s="796"/>
      <c r="S38" s="796"/>
      <c r="T38" s="796"/>
      <c r="U38" s="796"/>
      <c r="V38" s="796"/>
      <c r="W38" s="796"/>
      <c r="X38" s="796"/>
      <c r="Y38" s="796"/>
      <c r="Z38" s="796"/>
      <c r="AA38" s="796"/>
      <c r="AB38" s="796"/>
      <c r="AC38" s="796"/>
      <c r="AD38" s="796"/>
      <c r="AE38" s="799"/>
      <c r="AF38" s="799"/>
      <c r="AG38" s="799"/>
      <c r="AH38" s="799"/>
      <c r="AI38" s="799"/>
      <c r="AJ38" s="799"/>
      <c r="AK38" s="799"/>
      <c r="AL38" s="799"/>
      <c r="AM38" s="799"/>
      <c r="AN38" s="799"/>
      <c r="AO38" s="799"/>
      <c r="AP38" s="799"/>
      <c r="AQ38" s="796"/>
      <c r="AR38" s="796"/>
      <c r="AS38" s="796"/>
      <c r="AT38" s="796"/>
      <c r="AU38" s="796"/>
      <c r="AV38" s="796"/>
      <c r="AW38" s="796"/>
      <c r="AX38" s="799"/>
      <c r="AY38" s="799"/>
      <c r="AZ38" s="799"/>
      <c r="BA38" s="799"/>
      <c r="BB38" s="799"/>
      <c r="BC38" s="799"/>
      <c r="BD38" s="799"/>
      <c r="BE38" s="799"/>
      <c r="BF38" s="796"/>
      <c r="BG38" s="796"/>
      <c r="BH38" s="796"/>
      <c r="BI38" s="796"/>
      <c r="BJ38" s="796"/>
      <c r="BK38" s="796"/>
      <c r="BL38" s="796"/>
      <c r="BM38" s="796"/>
      <c r="BN38" s="796"/>
      <c r="BO38" s="796"/>
      <c r="BP38" s="796"/>
      <c r="BQ38" s="796"/>
      <c r="BR38" s="796"/>
      <c r="BS38" s="796"/>
      <c r="BT38" s="796"/>
      <c r="BU38" s="796"/>
      <c r="BV38" s="796"/>
      <c r="BW38" s="796"/>
      <c r="BX38" s="796"/>
      <c r="BY38" s="796"/>
      <c r="BZ38" s="797"/>
      <c r="CA38" s="797"/>
      <c r="CB38" s="797"/>
      <c r="CC38" s="797"/>
      <c r="CD38" s="797"/>
      <c r="CE38" s="797"/>
      <c r="CF38" s="797"/>
    </row>
    <row r="39" spans="2:115" s="136" customFormat="1" ht="12.75" customHeight="1" x14ac:dyDescent="0.25">
      <c r="B39" s="793"/>
      <c r="C39" s="793"/>
      <c r="D39" s="798"/>
      <c r="E39" s="798"/>
      <c r="F39" s="798"/>
      <c r="G39" s="798"/>
      <c r="H39" s="798"/>
      <c r="I39" s="798"/>
      <c r="J39" s="798"/>
      <c r="K39" s="797"/>
      <c r="L39" s="797"/>
      <c r="M39" s="797"/>
      <c r="N39" s="797"/>
      <c r="O39" s="797"/>
      <c r="P39" s="797"/>
      <c r="Q39" s="797"/>
      <c r="R39" s="797"/>
      <c r="S39" s="797"/>
      <c r="T39" s="797"/>
      <c r="U39" s="797"/>
      <c r="V39" s="797"/>
      <c r="W39" s="797"/>
      <c r="X39" s="797"/>
      <c r="Y39" s="797"/>
      <c r="Z39" s="797"/>
      <c r="AA39" s="797"/>
      <c r="AB39" s="797"/>
      <c r="AC39" s="797"/>
      <c r="AD39" s="797"/>
      <c r="AE39" s="798"/>
      <c r="AF39" s="798"/>
      <c r="AG39" s="798"/>
      <c r="AH39" s="798"/>
      <c r="AI39" s="798"/>
      <c r="AJ39" s="798"/>
      <c r="AK39" s="798"/>
      <c r="AL39" s="798"/>
      <c r="AM39" s="798"/>
      <c r="AN39" s="798"/>
      <c r="AO39" s="798"/>
      <c r="AP39" s="798"/>
      <c r="AQ39" s="797"/>
      <c r="AR39" s="797"/>
      <c r="AS39" s="797"/>
      <c r="AT39" s="797"/>
      <c r="AU39" s="797"/>
      <c r="AV39" s="797"/>
      <c r="AW39" s="797"/>
      <c r="AX39" s="798"/>
      <c r="AY39" s="798"/>
      <c r="AZ39" s="798"/>
      <c r="BA39" s="798"/>
      <c r="BB39" s="798"/>
      <c r="BC39" s="798"/>
      <c r="BD39" s="798"/>
      <c r="BE39" s="798"/>
      <c r="BF39" s="797"/>
      <c r="BG39" s="797"/>
      <c r="BH39" s="797"/>
      <c r="BI39" s="797"/>
      <c r="BJ39" s="797"/>
      <c r="BK39" s="797"/>
      <c r="BL39" s="797"/>
      <c r="BM39" s="797"/>
      <c r="BN39" s="797"/>
      <c r="BO39" s="797"/>
      <c r="BP39" s="797"/>
      <c r="BQ39" s="797"/>
      <c r="BR39" s="797"/>
      <c r="BS39" s="797"/>
      <c r="BT39" s="797"/>
      <c r="BU39" s="797"/>
      <c r="BV39" s="797"/>
      <c r="BW39" s="797"/>
      <c r="BX39" s="797"/>
      <c r="BY39" s="797"/>
      <c r="BZ39" s="797"/>
      <c r="CA39" s="797"/>
      <c r="CB39" s="797"/>
      <c r="CC39" s="797"/>
      <c r="CD39" s="797"/>
      <c r="CE39" s="797"/>
      <c r="CF39" s="797"/>
    </row>
    <row r="40" spans="2:115" s="136" customFormat="1" ht="13.2" customHeight="1" x14ac:dyDescent="0.25"/>
    <row r="41" spans="2:115" s="136" customFormat="1" ht="13.2" customHeight="1" x14ac:dyDescent="0.25">
      <c r="CK41" s="249"/>
      <c r="CL41" s="161"/>
      <c r="CM41" s="161"/>
      <c r="CN41" s="161"/>
    </row>
    <row r="42" spans="2:115" s="136" customFormat="1" ht="13.2" customHeight="1" x14ac:dyDescent="0.25"/>
    <row r="43" spans="2:115" s="136" customFormat="1" ht="13.2" customHeight="1" x14ac:dyDescent="0.25"/>
    <row r="44" spans="2:115" s="136" customFormat="1" ht="13.2" customHeight="1" x14ac:dyDescent="0.25"/>
    <row r="45" spans="2:115" s="136" customFormat="1" ht="13.2" customHeight="1" x14ac:dyDescent="0.25"/>
    <row r="46" spans="2:115" s="161" customFormat="1" ht="13.2" customHeight="1" x14ac:dyDescent="0.25">
      <c r="C46" s="805"/>
      <c r="D46" s="805"/>
      <c r="E46" s="805"/>
      <c r="F46" s="805"/>
      <c r="G46" s="805"/>
      <c r="H46" s="805"/>
      <c r="I46" s="805"/>
      <c r="J46" s="805"/>
      <c r="K46" s="805"/>
      <c r="L46" s="805"/>
      <c r="M46" s="805"/>
      <c r="N46" s="805"/>
      <c r="O46" s="805"/>
      <c r="P46" s="805"/>
      <c r="Q46" s="805"/>
      <c r="R46" s="805"/>
      <c r="S46" s="805"/>
      <c r="T46" s="805"/>
      <c r="U46" s="805"/>
      <c r="V46" s="805"/>
      <c r="W46" s="805"/>
      <c r="X46" s="805"/>
      <c r="Y46" s="805"/>
      <c r="Z46" s="805"/>
      <c r="AA46" s="805"/>
      <c r="AB46" s="805"/>
      <c r="AC46" s="805"/>
      <c r="AD46" s="805"/>
      <c r="AE46" s="805"/>
      <c r="AF46" s="805"/>
      <c r="AG46" s="805"/>
      <c r="AH46" s="805"/>
      <c r="AI46" s="805"/>
      <c r="AJ46" s="805"/>
      <c r="AK46" s="805"/>
      <c r="AL46" s="805"/>
      <c r="AM46" s="805"/>
      <c r="AN46" s="805"/>
      <c r="AO46" s="805"/>
      <c r="AP46" s="805"/>
      <c r="AQ46" s="805"/>
      <c r="AR46" s="805"/>
      <c r="AS46" s="805"/>
      <c r="AT46" s="805"/>
      <c r="AU46" s="805"/>
      <c r="AV46" s="805"/>
      <c r="AW46" s="805"/>
      <c r="AX46" s="805"/>
      <c r="AY46" s="805"/>
      <c r="AZ46" s="805"/>
      <c r="BA46" s="805"/>
      <c r="BB46" s="805"/>
      <c r="BC46" s="805"/>
      <c r="BD46" s="805"/>
      <c r="BE46" s="805"/>
      <c r="BF46" s="805"/>
      <c r="BG46" s="805"/>
      <c r="BH46" s="805"/>
      <c r="BI46" s="805"/>
      <c r="BJ46" s="805"/>
      <c r="BK46" s="805"/>
      <c r="BL46" s="805"/>
      <c r="BM46" s="805"/>
      <c r="BN46" s="805"/>
      <c r="BO46" s="805"/>
      <c r="BP46" s="805"/>
      <c r="BQ46" s="805"/>
      <c r="BR46" s="805"/>
      <c r="BS46" s="805"/>
      <c r="BT46" s="805"/>
      <c r="BU46" s="157"/>
      <c r="CE46" s="157"/>
      <c r="CJ46" s="136"/>
      <c r="CK46" s="136"/>
      <c r="CL46" s="136"/>
      <c r="CM46" s="136"/>
      <c r="CN46" s="136"/>
      <c r="CO46" s="136"/>
      <c r="CP46" s="136"/>
      <c r="CQ46" s="136"/>
      <c r="CR46" s="136"/>
      <c r="CS46" s="136"/>
      <c r="CT46" s="136"/>
      <c r="CU46" s="136"/>
      <c r="CV46" s="136"/>
      <c r="CW46" s="136"/>
      <c r="CX46" s="136"/>
      <c r="CY46" s="136"/>
      <c r="CZ46" s="136"/>
      <c r="DA46" s="136"/>
      <c r="DB46" s="136"/>
      <c r="DC46" s="136"/>
      <c r="DD46" s="136"/>
      <c r="DE46" s="136"/>
      <c r="DF46" s="136"/>
      <c r="DG46" s="136"/>
      <c r="DH46" s="136"/>
      <c r="DI46" s="136"/>
      <c r="DJ46" s="136"/>
      <c r="DK46" s="136"/>
    </row>
    <row r="47" spans="2:115" s="161" customFormat="1" ht="3" customHeight="1" x14ac:dyDescent="0.25">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row>
    <row r="48" spans="2:115" s="161" customFormat="1" ht="13.2" customHeight="1" x14ac:dyDescent="0.25">
      <c r="C48" s="807"/>
      <c r="D48" s="807"/>
      <c r="E48" s="807"/>
      <c r="F48" s="807"/>
      <c r="G48" s="807"/>
      <c r="H48" s="807"/>
      <c r="I48" s="807"/>
      <c r="J48" s="807"/>
      <c r="K48" s="807"/>
      <c r="L48" s="807"/>
      <c r="M48" s="807"/>
      <c r="N48" s="807"/>
      <c r="O48" s="807"/>
      <c r="P48" s="807"/>
      <c r="Q48" s="807"/>
      <c r="R48" s="807"/>
      <c r="S48" s="807"/>
      <c r="T48" s="807"/>
      <c r="U48" s="807"/>
      <c r="V48" s="807"/>
      <c r="W48" s="807"/>
      <c r="X48" s="807"/>
      <c r="Y48" s="807"/>
      <c r="Z48" s="807"/>
      <c r="AA48" s="807"/>
      <c r="AB48" s="807"/>
      <c r="AC48" s="807"/>
      <c r="AD48" s="807"/>
      <c r="AE48" s="807"/>
      <c r="AF48" s="807"/>
      <c r="AG48" s="807"/>
      <c r="AH48" s="807"/>
      <c r="AI48" s="807"/>
      <c r="AJ48" s="807"/>
      <c r="AK48" s="807"/>
      <c r="AL48" s="807"/>
      <c r="AM48" s="807"/>
      <c r="AN48" s="807"/>
      <c r="AO48" s="807"/>
      <c r="AP48" s="807"/>
      <c r="AQ48" s="807"/>
      <c r="AR48" s="807"/>
      <c r="AS48" s="807"/>
      <c r="AT48" s="807"/>
      <c r="AU48" s="807"/>
      <c r="AV48" s="807"/>
      <c r="AW48" s="807"/>
      <c r="AX48" s="807"/>
      <c r="AY48" s="807"/>
      <c r="AZ48" s="807"/>
      <c r="BA48" s="807"/>
      <c r="BB48" s="807"/>
      <c r="BC48" s="807"/>
      <c r="BD48" s="807"/>
      <c r="BE48" s="807"/>
      <c r="BF48" s="807"/>
      <c r="BG48" s="807"/>
      <c r="BH48" s="807"/>
      <c r="BI48" s="807"/>
      <c r="BJ48" s="807"/>
      <c r="BK48" s="807"/>
      <c r="BL48" s="807"/>
      <c r="BM48" s="807"/>
      <c r="BN48" s="807"/>
      <c r="BO48" s="807"/>
      <c r="BP48" s="807"/>
      <c r="BQ48" s="807"/>
      <c r="BR48" s="807"/>
      <c r="BS48" s="807"/>
      <c r="BT48" s="807"/>
      <c r="BU48" s="122"/>
      <c r="CE48" s="122"/>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row>
    <row r="49" spans="3:115" s="161" customFormat="1" ht="3" customHeight="1" x14ac:dyDescent="0.25">
      <c r="C49" s="223"/>
      <c r="D49" s="223"/>
      <c r="E49" s="223"/>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c r="BM49" s="294"/>
      <c r="BN49" s="294"/>
      <c r="BO49" s="294"/>
      <c r="BP49" s="294"/>
      <c r="BQ49" s="294"/>
      <c r="BR49" s="294"/>
      <c r="BS49" s="294"/>
      <c r="BT49" s="294"/>
      <c r="BU49" s="295"/>
      <c r="BY49" s="294"/>
      <c r="BZ49" s="294"/>
      <c r="CA49" s="294"/>
      <c r="CB49" s="294"/>
      <c r="CC49" s="294"/>
      <c r="CD49" s="294"/>
      <c r="CE49" s="295"/>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6"/>
      <c r="DJ49" s="136"/>
      <c r="DK49" s="136"/>
    </row>
    <row r="50" spans="3:115" s="161" customFormat="1" ht="13.2" customHeight="1" x14ac:dyDescent="0.25">
      <c r="F50" s="292"/>
      <c r="G50" s="249"/>
      <c r="H50" s="292"/>
      <c r="I50" s="249"/>
      <c r="J50" s="292"/>
      <c r="K50" s="249"/>
      <c r="L50" s="292"/>
      <c r="M50" s="249"/>
      <c r="N50" s="292"/>
      <c r="O50" s="249"/>
      <c r="P50" s="292"/>
      <c r="Q50" s="249"/>
      <c r="R50" s="292"/>
      <c r="S50" s="249"/>
      <c r="T50" s="292"/>
      <c r="U50" s="249"/>
      <c r="V50" s="292"/>
      <c r="W50" s="249"/>
      <c r="X50" s="292"/>
      <c r="Y50" s="249"/>
      <c r="Z50" s="292"/>
      <c r="AA50" s="292"/>
      <c r="AB50" s="292"/>
      <c r="AC50" s="249"/>
      <c r="AD50" s="292"/>
      <c r="AE50" s="249"/>
      <c r="AF50" s="292"/>
      <c r="AG50" s="249"/>
      <c r="AH50" s="292"/>
      <c r="AI50" s="249"/>
      <c r="AJ50" s="292"/>
      <c r="AK50" s="249"/>
      <c r="AL50" s="292"/>
      <c r="AM50" s="249"/>
      <c r="AN50" s="292"/>
      <c r="AO50" s="249"/>
      <c r="AP50" s="292"/>
      <c r="AQ50" s="249"/>
      <c r="AR50" s="292"/>
      <c r="AS50" s="292"/>
      <c r="AT50" s="249"/>
      <c r="AU50" s="292"/>
      <c r="AV50" s="249"/>
      <c r="AW50" s="292"/>
      <c r="AX50" s="249"/>
      <c r="AY50" s="292"/>
      <c r="AZ50" s="249"/>
      <c r="BA50" s="292"/>
      <c r="BB50" s="249"/>
      <c r="BC50" s="292"/>
      <c r="BD50" s="249"/>
      <c r="BE50" s="292"/>
      <c r="BF50" s="249"/>
      <c r="BG50" s="292"/>
      <c r="BH50" s="249"/>
      <c r="BI50" s="292"/>
      <c r="BJ50" s="249"/>
      <c r="BK50" s="292"/>
      <c r="BL50" s="249"/>
      <c r="BM50" s="292"/>
      <c r="BN50" s="249"/>
      <c r="BO50" s="292"/>
      <c r="BP50" s="249"/>
      <c r="BQ50" s="292"/>
      <c r="BR50" s="249"/>
      <c r="BS50" s="292"/>
      <c r="BT50" s="296"/>
      <c r="BY50" s="292"/>
      <c r="BZ50" s="249"/>
      <c r="CA50" s="292"/>
      <c r="CB50" s="249"/>
      <c r="CC50" s="292"/>
      <c r="CD50" s="296"/>
      <c r="CJ50" s="136"/>
      <c r="CK50" s="136"/>
      <c r="CL50" s="136"/>
      <c r="CM50" s="136"/>
      <c r="CN50" s="136"/>
      <c r="CO50" s="136"/>
      <c r="CP50" s="136"/>
      <c r="CQ50" s="136"/>
      <c r="CR50" s="136"/>
      <c r="CS50" s="136"/>
      <c r="CT50" s="136"/>
      <c r="CU50" s="136"/>
      <c r="CV50" s="136"/>
      <c r="CW50" s="136"/>
      <c r="CX50" s="136"/>
      <c r="CY50" s="136"/>
      <c r="CZ50" s="136"/>
      <c r="DA50" s="136"/>
      <c r="DB50" s="136"/>
      <c r="DC50" s="136"/>
      <c r="DD50" s="136"/>
      <c r="DE50" s="136"/>
      <c r="DF50" s="136"/>
      <c r="DG50" s="136"/>
      <c r="DH50" s="136"/>
      <c r="DI50" s="136"/>
      <c r="DJ50" s="136"/>
      <c r="DK50" s="136"/>
    </row>
    <row r="51" spans="3:115" s="161" customFormat="1" ht="3" customHeight="1" x14ac:dyDescent="0.25">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49"/>
      <c r="BR51" s="249"/>
      <c r="BS51" s="249"/>
      <c r="BT51" s="249"/>
      <c r="BY51" s="249"/>
      <c r="BZ51" s="249"/>
      <c r="CA51" s="249"/>
      <c r="CB51" s="249"/>
      <c r="CC51" s="249"/>
      <c r="CD51" s="249"/>
      <c r="CJ51" s="136"/>
      <c r="CK51" s="136"/>
      <c r="CL51" s="136"/>
      <c r="CM51" s="136"/>
      <c r="CN51" s="136"/>
      <c r="CO51" s="136"/>
      <c r="CP51" s="136"/>
      <c r="CQ51" s="136"/>
      <c r="CR51" s="136"/>
      <c r="CS51" s="136"/>
      <c r="CT51" s="136"/>
      <c r="CU51" s="136"/>
      <c r="CV51" s="136"/>
      <c r="CW51" s="136"/>
      <c r="CX51" s="136"/>
      <c r="CY51" s="136"/>
      <c r="CZ51" s="136"/>
      <c r="DA51" s="136"/>
      <c r="DB51" s="136"/>
      <c r="DC51" s="136"/>
      <c r="DD51" s="136"/>
      <c r="DE51" s="136"/>
      <c r="DF51" s="136"/>
      <c r="DG51" s="136"/>
      <c r="DH51" s="136"/>
      <c r="DI51" s="136"/>
      <c r="DJ51" s="136"/>
      <c r="DK51" s="136"/>
    </row>
    <row r="52" spans="3:115" s="161" customFormat="1" ht="13.2" customHeight="1" x14ac:dyDescent="0.25">
      <c r="F52" s="292"/>
      <c r="G52" s="249"/>
      <c r="H52" s="292"/>
      <c r="I52" s="249"/>
      <c r="J52" s="292"/>
      <c r="K52" s="249"/>
      <c r="L52" s="292"/>
      <c r="M52" s="249"/>
      <c r="N52" s="292"/>
      <c r="O52" s="249"/>
      <c r="P52" s="292"/>
      <c r="Q52" s="249"/>
      <c r="R52" s="292"/>
      <c r="S52" s="249"/>
      <c r="T52" s="292"/>
      <c r="U52" s="249"/>
      <c r="V52" s="292"/>
      <c r="W52" s="249"/>
      <c r="X52" s="292"/>
      <c r="Y52" s="249"/>
      <c r="Z52" s="292"/>
      <c r="AA52" s="292"/>
      <c r="AB52" s="292"/>
      <c r="AC52" s="249"/>
      <c r="AD52" s="292"/>
      <c r="AE52" s="249"/>
      <c r="AF52" s="292"/>
      <c r="AG52" s="249"/>
      <c r="AH52" s="292"/>
      <c r="AI52" s="249"/>
      <c r="AJ52" s="292"/>
      <c r="AK52" s="249"/>
      <c r="AL52" s="292"/>
      <c r="AM52" s="249"/>
      <c r="AN52" s="292"/>
      <c r="AO52" s="249"/>
      <c r="AP52" s="292"/>
      <c r="AQ52" s="249"/>
      <c r="AR52" s="292"/>
      <c r="AS52" s="292"/>
      <c r="AT52" s="249"/>
      <c r="AU52" s="292"/>
      <c r="AV52" s="249"/>
      <c r="AW52" s="292"/>
      <c r="AX52" s="249"/>
      <c r="AY52" s="292"/>
      <c r="AZ52" s="249"/>
      <c r="BA52" s="292"/>
      <c r="BB52" s="249"/>
      <c r="BC52" s="292"/>
      <c r="BD52" s="249"/>
      <c r="BE52" s="292"/>
      <c r="BF52" s="249"/>
      <c r="BG52" s="292"/>
      <c r="BH52" s="249"/>
      <c r="BI52" s="292"/>
      <c r="BJ52" s="249"/>
      <c r="BK52" s="292"/>
      <c r="BL52" s="249"/>
      <c r="BM52" s="292"/>
      <c r="BN52" s="249"/>
      <c r="BO52" s="292"/>
      <c r="BP52" s="249"/>
      <c r="BQ52" s="292"/>
      <c r="BR52" s="249"/>
      <c r="BS52" s="292"/>
      <c r="BT52" s="296"/>
      <c r="BY52" s="292"/>
      <c r="BZ52" s="249"/>
      <c r="CA52" s="292"/>
      <c r="CB52" s="249"/>
      <c r="CC52" s="292"/>
      <c r="CD52" s="296"/>
      <c r="CJ52" s="136"/>
      <c r="CK52" s="136"/>
      <c r="CL52" s="136"/>
      <c r="CM52" s="136"/>
      <c r="CN52" s="136"/>
      <c r="CO52" s="136"/>
      <c r="CP52" s="136"/>
      <c r="CQ52" s="136"/>
      <c r="CR52" s="136"/>
      <c r="CS52" s="136"/>
      <c r="CT52" s="136"/>
      <c r="CU52" s="136"/>
      <c r="CV52" s="136"/>
      <c r="CW52" s="136"/>
      <c r="CX52" s="136"/>
      <c r="CY52" s="136"/>
      <c r="CZ52" s="136"/>
      <c r="DA52" s="136"/>
      <c r="DB52" s="136"/>
      <c r="DC52" s="136"/>
      <c r="DD52" s="136"/>
      <c r="DE52" s="136"/>
      <c r="DF52" s="136"/>
      <c r="DG52" s="136"/>
      <c r="DH52" s="136"/>
      <c r="DI52" s="136"/>
      <c r="DJ52" s="136"/>
      <c r="DK52" s="136"/>
    </row>
    <row r="53" spans="3:115" s="161" customFormat="1" ht="3" customHeight="1" x14ac:dyDescent="0.25">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Y53" s="249"/>
      <c r="BZ53" s="249"/>
      <c r="CA53" s="249"/>
      <c r="CB53" s="249"/>
      <c r="CC53" s="249"/>
      <c r="CD53" s="249"/>
      <c r="CJ53" s="136"/>
      <c r="CK53" s="136"/>
      <c r="CL53" s="136"/>
      <c r="CM53" s="136"/>
      <c r="CN53" s="136"/>
      <c r="CO53" s="136"/>
      <c r="CP53" s="136"/>
      <c r="CQ53" s="136"/>
      <c r="CR53" s="136"/>
      <c r="CS53" s="136"/>
      <c r="CT53" s="136"/>
      <c r="CU53" s="136"/>
      <c r="CV53" s="136"/>
      <c r="CW53" s="136"/>
      <c r="CX53" s="136"/>
      <c r="CY53" s="136"/>
      <c r="CZ53" s="136"/>
      <c r="DA53" s="136"/>
      <c r="DB53" s="136"/>
      <c r="DC53" s="136"/>
      <c r="DD53" s="136"/>
      <c r="DE53" s="136"/>
      <c r="DF53" s="136"/>
      <c r="DG53" s="136"/>
      <c r="DH53" s="136"/>
      <c r="DI53" s="136"/>
      <c r="DJ53" s="136"/>
      <c r="DK53" s="136"/>
    </row>
    <row r="54" spans="3:115" s="161" customFormat="1" ht="13.2" customHeight="1" x14ac:dyDescent="0.25">
      <c r="F54" s="297"/>
      <c r="G54" s="297"/>
      <c r="H54" s="297"/>
      <c r="I54" s="297"/>
      <c r="J54" s="297"/>
      <c r="K54" s="297"/>
      <c r="L54" s="297"/>
      <c r="M54" s="297"/>
      <c r="N54" s="297"/>
      <c r="O54" s="297"/>
      <c r="P54" s="297"/>
      <c r="Q54" s="297"/>
      <c r="R54" s="297"/>
      <c r="S54" s="297"/>
      <c r="T54" s="297"/>
      <c r="U54" s="297"/>
      <c r="V54" s="297"/>
      <c r="W54" s="297"/>
      <c r="X54" s="297"/>
      <c r="Y54" s="297"/>
      <c r="Z54" s="297"/>
      <c r="AA54" s="297"/>
      <c r="AB54" s="297"/>
      <c r="AC54" s="297"/>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97"/>
      <c r="AZ54" s="297"/>
      <c r="BA54" s="297"/>
      <c r="BB54" s="297"/>
      <c r="BC54" s="297"/>
      <c r="BD54" s="297"/>
      <c r="BE54" s="297"/>
      <c r="BF54" s="297"/>
      <c r="BG54" s="297"/>
      <c r="BH54" s="297"/>
      <c r="BI54" s="297"/>
      <c r="BJ54" s="297"/>
      <c r="BK54" s="297"/>
      <c r="BL54" s="297"/>
      <c r="BM54" s="297"/>
      <c r="BN54" s="297"/>
      <c r="BO54" s="297"/>
      <c r="BP54" s="297"/>
      <c r="BQ54" s="297"/>
      <c r="BR54" s="297"/>
      <c r="BS54" s="297"/>
      <c r="BT54" s="249"/>
      <c r="BY54" s="297"/>
      <c r="BZ54" s="297"/>
      <c r="CA54" s="297"/>
      <c r="CB54" s="297"/>
      <c r="CC54" s="297"/>
      <c r="CD54" s="249"/>
      <c r="CJ54" s="136"/>
      <c r="CK54" s="136"/>
      <c r="CL54" s="136"/>
      <c r="CM54" s="136"/>
      <c r="CN54" s="136"/>
      <c r="CO54" s="136"/>
      <c r="CP54" s="136"/>
      <c r="CQ54" s="136"/>
      <c r="CR54" s="136"/>
      <c r="CS54" s="136"/>
      <c r="CT54" s="136"/>
      <c r="CU54" s="136"/>
      <c r="CV54" s="136"/>
      <c r="CW54" s="136"/>
      <c r="CX54" s="136"/>
      <c r="CY54" s="136"/>
      <c r="CZ54" s="136"/>
      <c r="DA54" s="136"/>
      <c r="DB54" s="136"/>
      <c r="DC54" s="136"/>
      <c r="DD54" s="136"/>
      <c r="DE54" s="136"/>
      <c r="DF54" s="136"/>
      <c r="DG54" s="136"/>
      <c r="DH54" s="136"/>
      <c r="DI54" s="136"/>
      <c r="DJ54" s="136"/>
      <c r="DK54" s="136"/>
    </row>
    <row r="55" spans="3:115" s="161" customFormat="1" ht="3" customHeight="1" x14ac:dyDescent="0.25">
      <c r="CJ55" s="136"/>
      <c r="CK55" s="136"/>
      <c r="CL55" s="136"/>
      <c r="CM55" s="136"/>
      <c r="CN55" s="136"/>
      <c r="CO55" s="136"/>
      <c r="CP55" s="136"/>
      <c r="CQ55" s="136"/>
      <c r="CR55" s="136"/>
      <c r="CS55" s="136"/>
      <c r="CT55" s="136"/>
      <c r="CU55" s="136"/>
      <c r="CV55" s="136"/>
      <c r="CW55" s="136"/>
      <c r="CX55" s="136"/>
      <c r="CY55" s="136"/>
      <c r="CZ55" s="136"/>
      <c r="DA55" s="136"/>
      <c r="DB55" s="136"/>
      <c r="DC55" s="136"/>
      <c r="DD55" s="136"/>
      <c r="DE55" s="136"/>
      <c r="DF55" s="136"/>
      <c r="DG55" s="136"/>
      <c r="DH55" s="136"/>
      <c r="DI55" s="136"/>
      <c r="DJ55" s="136"/>
      <c r="DK55" s="136"/>
    </row>
    <row r="56" spans="3:115" s="161" customFormat="1" ht="13.2" customHeight="1" x14ac:dyDescent="0.25">
      <c r="C56" s="807"/>
      <c r="D56" s="807"/>
      <c r="E56" s="807"/>
      <c r="F56" s="807"/>
      <c r="G56" s="807"/>
      <c r="H56" s="807"/>
      <c r="I56" s="807"/>
      <c r="J56" s="807"/>
      <c r="K56" s="807"/>
      <c r="L56" s="807"/>
      <c r="M56" s="807"/>
      <c r="N56" s="807"/>
      <c r="O56" s="807"/>
      <c r="P56" s="807"/>
      <c r="Q56" s="807"/>
      <c r="R56" s="807"/>
      <c r="S56" s="807"/>
      <c r="T56" s="807"/>
      <c r="U56" s="807"/>
      <c r="V56" s="807"/>
      <c r="W56" s="807"/>
      <c r="X56" s="807"/>
      <c r="Y56" s="807"/>
      <c r="Z56" s="807"/>
      <c r="AA56" s="807"/>
      <c r="AB56" s="807"/>
      <c r="AC56" s="807"/>
      <c r="AD56" s="807"/>
      <c r="AE56" s="807"/>
      <c r="AF56" s="807"/>
      <c r="AG56" s="807"/>
      <c r="AH56" s="807"/>
      <c r="AI56" s="807"/>
      <c r="AJ56" s="807"/>
      <c r="AK56" s="807"/>
      <c r="AL56" s="807"/>
      <c r="AM56" s="807"/>
      <c r="AN56" s="807"/>
      <c r="AO56" s="807"/>
      <c r="AP56" s="807"/>
      <c r="AQ56" s="807"/>
      <c r="AR56" s="807"/>
      <c r="AS56" s="807"/>
      <c r="AT56" s="807"/>
      <c r="AU56" s="807"/>
      <c r="AV56" s="807"/>
      <c r="AW56" s="807"/>
      <c r="AX56" s="807"/>
      <c r="AY56" s="807"/>
      <c r="AZ56" s="807"/>
      <c r="BA56" s="807"/>
      <c r="BB56" s="807"/>
      <c r="BC56" s="807"/>
      <c r="BD56" s="807"/>
      <c r="BE56" s="807"/>
      <c r="BF56" s="807"/>
      <c r="BG56" s="807"/>
      <c r="BH56" s="807"/>
      <c r="BI56" s="807"/>
      <c r="BJ56" s="807"/>
      <c r="BK56" s="807"/>
      <c r="BL56" s="807"/>
      <c r="BM56" s="807"/>
      <c r="BN56" s="807"/>
      <c r="BO56" s="807"/>
      <c r="BP56" s="807"/>
      <c r="BQ56" s="807"/>
      <c r="BR56" s="807"/>
      <c r="BS56" s="807"/>
      <c r="BT56" s="807"/>
      <c r="BU56" s="122"/>
      <c r="CE56" s="122"/>
      <c r="CJ56" s="136"/>
      <c r="CK56" s="136"/>
      <c r="CL56" s="136"/>
      <c r="CM56" s="136"/>
      <c r="CN56" s="136"/>
      <c r="CO56" s="136"/>
      <c r="CP56" s="136"/>
      <c r="CQ56" s="136"/>
      <c r="CR56" s="136"/>
      <c r="CS56" s="136"/>
      <c r="CT56" s="136"/>
      <c r="CU56" s="136"/>
      <c r="CV56" s="136"/>
      <c r="CW56" s="136"/>
      <c r="CX56" s="136"/>
      <c r="CY56" s="136"/>
      <c r="CZ56" s="136"/>
      <c r="DA56" s="136"/>
      <c r="DB56" s="136"/>
      <c r="DC56" s="136"/>
      <c r="DD56" s="136"/>
      <c r="DE56" s="136"/>
      <c r="DF56" s="136"/>
      <c r="DG56" s="136"/>
      <c r="DH56" s="136"/>
      <c r="DI56" s="136"/>
      <c r="DJ56" s="136"/>
      <c r="DK56" s="136"/>
    </row>
    <row r="57" spans="3:115" s="161" customFormat="1" ht="3" customHeight="1" x14ac:dyDescent="0.25">
      <c r="C57" s="223"/>
      <c r="D57" s="223"/>
      <c r="E57" s="223"/>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5"/>
      <c r="BY57" s="294"/>
      <c r="BZ57" s="294"/>
      <c r="CA57" s="294"/>
      <c r="CB57" s="294"/>
      <c r="CC57" s="294"/>
      <c r="CD57" s="294"/>
      <c r="CE57" s="295"/>
      <c r="CJ57" s="136"/>
      <c r="CK57" s="136"/>
      <c r="CL57" s="136"/>
      <c r="CM57" s="136"/>
      <c r="CN57" s="136"/>
      <c r="CO57" s="136"/>
      <c r="CP57" s="136"/>
      <c r="CQ57" s="136"/>
      <c r="CR57" s="136"/>
      <c r="CS57" s="136"/>
      <c r="CT57" s="136"/>
      <c r="CU57" s="136"/>
      <c r="CV57" s="136"/>
      <c r="CW57" s="136"/>
      <c r="CX57" s="136"/>
      <c r="CY57" s="136"/>
      <c r="CZ57" s="136"/>
      <c r="DA57" s="136"/>
      <c r="DB57" s="136"/>
      <c r="DC57" s="136"/>
      <c r="DD57" s="136"/>
      <c r="DE57" s="136"/>
      <c r="DF57" s="136"/>
      <c r="DG57" s="136"/>
      <c r="DH57" s="136"/>
      <c r="DI57" s="136"/>
      <c r="DJ57" s="136"/>
      <c r="DK57" s="136"/>
    </row>
    <row r="58" spans="3:115" s="161" customFormat="1" ht="13.2" customHeight="1" x14ac:dyDescent="0.25">
      <c r="F58" s="292"/>
      <c r="G58" s="249"/>
      <c r="H58" s="292"/>
      <c r="I58" s="249"/>
      <c r="J58" s="292"/>
      <c r="K58" s="249"/>
      <c r="L58" s="292"/>
      <c r="M58" s="249"/>
      <c r="N58" s="292"/>
      <c r="O58" s="249"/>
      <c r="P58" s="292"/>
      <c r="Q58" s="249"/>
      <c r="R58" s="292"/>
      <c r="S58" s="249"/>
      <c r="T58" s="292"/>
      <c r="U58" s="249"/>
      <c r="V58" s="292"/>
      <c r="W58" s="249"/>
      <c r="X58" s="292"/>
      <c r="Y58" s="249"/>
      <c r="Z58" s="292"/>
      <c r="AA58" s="292"/>
      <c r="AB58" s="292"/>
      <c r="AC58" s="249"/>
      <c r="AD58" s="292"/>
      <c r="AE58" s="249"/>
      <c r="AF58" s="292"/>
      <c r="AG58" s="249"/>
      <c r="AH58" s="292"/>
      <c r="AI58" s="249"/>
      <c r="AJ58" s="292"/>
      <c r="AK58" s="249"/>
      <c r="AL58" s="292"/>
      <c r="AM58" s="249"/>
      <c r="AN58" s="292"/>
      <c r="AO58" s="249"/>
      <c r="AP58" s="292"/>
      <c r="AQ58" s="249"/>
      <c r="AR58" s="292"/>
      <c r="AS58" s="292"/>
      <c r="AT58" s="249"/>
      <c r="AU58" s="292"/>
      <c r="AV58" s="249"/>
      <c r="AW58" s="298"/>
      <c r="AX58" s="249"/>
      <c r="AY58" s="292"/>
      <c r="AZ58" s="249"/>
      <c r="BA58" s="292"/>
      <c r="BB58" s="249"/>
      <c r="BC58" s="292"/>
      <c r="BD58" s="249"/>
      <c r="BE58" s="292"/>
      <c r="BF58" s="249"/>
      <c r="BG58" s="292"/>
      <c r="BH58" s="249"/>
      <c r="BI58" s="292"/>
      <c r="BJ58" s="249"/>
      <c r="BK58" s="292"/>
      <c r="BL58" s="249"/>
      <c r="BM58" s="292"/>
      <c r="BN58" s="249"/>
      <c r="BO58" s="292"/>
      <c r="BP58" s="249"/>
      <c r="BQ58" s="292"/>
      <c r="BR58" s="249"/>
      <c r="BS58" s="292"/>
      <c r="BT58" s="296"/>
      <c r="BY58" s="292"/>
      <c r="BZ58" s="249"/>
      <c r="CA58" s="292"/>
      <c r="CB58" s="249"/>
      <c r="CC58" s="292"/>
      <c r="CD58" s="296"/>
      <c r="CJ58" s="136"/>
      <c r="CK58" s="136"/>
      <c r="CL58" s="136"/>
      <c r="CM58" s="136"/>
      <c r="CN58" s="136"/>
      <c r="CO58" s="136"/>
      <c r="CP58" s="136"/>
      <c r="CQ58" s="136"/>
      <c r="CR58" s="136"/>
      <c r="CS58" s="136"/>
      <c r="CT58" s="136"/>
      <c r="CU58" s="136"/>
      <c r="CV58" s="136"/>
      <c r="CW58" s="136"/>
      <c r="CX58" s="136"/>
      <c r="CY58" s="136"/>
      <c r="CZ58" s="136"/>
      <c r="DA58" s="136"/>
      <c r="DB58" s="136"/>
      <c r="DC58" s="136"/>
      <c r="DD58" s="136"/>
      <c r="DE58" s="136"/>
      <c r="DF58" s="136"/>
      <c r="DG58" s="136"/>
      <c r="DH58" s="136"/>
      <c r="DI58" s="136"/>
      <c r="DJ58" s="136"/>
      <c r="DK58" s="136"/>
    </row>
    <row r="59" spans="3:115" s="161" customFormat="1" ht="3" customHeight="1" x14ac:dyDescent="0.25">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49"/>
      <c r="AN59" s="249"/>
      <c r="AO59" s="249"/>
      <c r="AP59" s="249"/>
      <c r="AQ59" s="249"/>
      <c r="AR59" s="249"/>
      <c r="AS59" s="292"/>
      <c r="AT59" s="249"/>
      <c r="AU59" s="292"/>
      <c r="AV59" s="249"/>
      <c r="AW59" s="292"/>
      <c r="AX59" s="249"/>
      <c r="AY59" s="249"/>
      <c r="AZ59" s="249"/>
      <c r="BA59" s="249"/>
      <c r="BB59" s="249"/>
      <c r="BC59" s="249"/>
      <c r="BD59" s="249"/>
      <c r="BE59" s="249"/>
      <c r="BF59" s="249"/>
      <c r="BG59" s="249"/>
      <c r="BH59" s="249"/>
      <c r="BI59" s="249"/>
      <c r="BJ59" s="249"/>
      <c r="BK59" s="249"/>
      <c r="BL59" s="249"/>
      <c r="BM59" s="249"/>
      <c r="BN59" s="249"/>
      <c r="BO59" s="249"/>
      <c r="BP59" s="249"/>
      <c r="BQ59" s="249"/>
      <c r="BR59" s="249"/>
      <c r="BS59" s="249"/>
      <c r="BT59" s="296"/>
      <c r="BY59" s="249"/>
      <c r="BZ59" s="249"/>
      <c r="CA59" s="249"/>
      <c r="CB59" s="249"/>
      <c r="CC59" s="249"/>
      <c r="CD59" s="296"/>
      <c r="CJ59" s="136"/>
      <c r="CK59" s="136"/>
      <c r="CL59" s="136"/>
      <c r="CM59" s="136"/>
      <c r="CN59" s="136"/>
      <c r="CO59" s="136"/>
      <c r="CP59" s="136"/>
      <c r="CQ59" s="136"/>
      <c r="CR59" s="136"/>
      <c r="CS59" s="136"/>
      <c r="CT59" s="136"/>
      <c r="CU59" s="136"/>
      <c r="CV59" s="136"/>
      <c r="CW59" s="136"/>
      <c r="CX59" s="136"/>
      <c r="CY59" s="136"/>
      <c r="CZ59" s="136"/>
      <c r="DA59" s="136"/>
      <c r="DB59" s="136"/>
      <c r="DC59" s="136"/>
      <c r="DD59" s="136"/>
      <c r="DE59" s="136"/>
      <c r="DF59" s="136"/>
      <c r="DG59" s="136"/>
      <c r="DH59" s="136"/>
      <c r="DI59" s="136"/>
      <c r="DJ59" s="136"/>
      <c r="DK59" s="136"/>
    </row>
    <row r="60" spans="3:115" s="161" customFormat="1" ht="13.2" customHeight="1" x14ac:dyDescent="0.25">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49"/>
      <c r="AP60" s="249"/>
      <c r="AQ60" s="249"/>
      <c r="AR60" s="249"/>
      <c r="AS60" s="292"/>
      <c r="AT60" s="249"/>
      <c r="AU60" s="292"/>
      <c r="AV60" s="249"/>
      <c r="AW60" s="292"/>
      <c r="AX60" s="249"/>
      <c r="AY60" s="249"/>
      <c r="AZ60" s="249"/>
      <c r="BA60" s="249"/>
      <c r="BB60" s="249"/>
      <c r="BC60" s="249"/>
      <c r="BD60" s="249"/>
      <c r="BE60" s="249"/>
      <c r="BF60" s="249"/>
      <c r="BG60" s="249"/>
      <c r="BH60" s="249"/>
      <c r="BI60" s="249"/>
      <c r="BJ60" s="249"/>
      <c r="BK60" s="249"/>
      <c r="BL60" s="249"/>
      <c r="BM60" s="249"/>
      <c r="BN60" s="249"/>
      <c r="BO60" s="249"/>
      <c r="BP60" s="249"/>
      <c r="BQ60" s="249"/>
      <c r="BR60" s="249"/>
      <c r="BS60" s="249"/>
      <c r="BT60" s="296"/>
      <c r="BY60" s="249"/>
      <c r="BZ60" s="249"/>
      <c r="CA60" s="249"/>
      <c r="CB60" s="249"/>
      <c r="CC60" s="249"/>
      <c r="CD60" s="296"/>
      <c r="CJ60" s="136"/>
      <c r="CK60" s="136"/>
      <c r="CL60" s="136"/>
      <c r="CM60" s="136"/>
      <c r="CN60" s="136"/>
      <c r="CO60" s="136"/>
      <c r="CP60" s="136"/>
      <c r="CQ60" s="136"/>
      <c r="CR60" s="136"/>
      <c r="CS60" s="136"/>
      <c r="CT60" s="136"/>
      <c r="CU60" s="136"/>
      <c r="CV60" s="136"/>
      <c r="CW60" s="136"/>
      <c r="CX60" s="136"/>
      <c r="CY60" s="136"/>
      <c r="CZ60" s="136"/>
      <c r="DA60" s="136"/>
      <c r="DB60" s="136"/>
      <c r="DC60" s="136"/>
      <c r="DD60" s="136"/>
      <c r="DE60" s="136"/>
      <c r="DF60" s="136"/>
      <c r="DG60" s="136"/>
      <c r="DH60" s="136"/>
      <c r="DI60" s="136"/>
      <c r="DJ60" s="136"/>
      <c r="DK60" s="136"/>
    </row>
    <row r="61" spans="3:115" s="161" customFormat="1" ht="3.75" customHeight="1" x14ac:dyDescent="0.25">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249"/>
      <c r="AU61" s="249"/>
      <c r="AV61" s="249"/>
      <c r="AW61" s="249"/>
      <c r="AX61" s="249"/>
      <c r="AY61" s="249"/>
      <c r="AZ61" s="249"/>
      <c r="BA61" s="249"/>
      <c r="BB61" s="249"/>
      <c r="BC61" s="249"/>
      <c r="BD61" s="249"/>
      <c r="BE61" s="249"/>
      <c r="BF61" s="249"/>
      <c r="BG61" s="249"/>
      <c r="BH61" s="249"/>
      <c r="BI61" s="249"/>
      <c r="BJ61" s="249"/>
      <c r="BK61" s="249"/>
      <c r="BL61" s="249"/>
      <c r="BM61" s="249"/>
      <c r="BN61" s="249"/>
      <c r="BO61" s="249"/>
      <c r="BP61" s="249"/>
      <c r="BQ61" s="249"/>
      <c r="BR61" s="249"/>
      <c r="BS61" s="249"/>
      <c r="BT61" s="249"/>
      <c r="BY61" s="249"/>
      <c r="BZ61" s="249"/>
      <c r="CA61" s="249"/>
      <c r="CB61" s="249"/>
      <c r="CC61" s="249"/>
      <c r="CD61" s="249"/>
      <c r="CJ61" s="136"/>
      <c r="CK61" s="136"/>
      <c r="CL61" s="136"/>
      <c r="CM61" s="136"/>
      <c r="CN61" s="136"/>
      <c r="CO61" s="136"/>
      <c r="CP61" s="136"/>
      <c r="CQ61" s="136"/>
      <c r="CR61" s="136"/>
      <c r="CS61" s="136"/>
      <c r="CT61" s="136"/>
      <c r="CU61" s="136"/>
      <c r="CV61" s="136"/>
      <c r="CW61" s="136"/>
      <c r="CX61" s="136"/>
      <c r="CY61" s="136"/>
      <c r="CZ61" s="136"/>
      <c r="DA61" s="136"/>
      <c r="DB61" s="136"/>
      <c r="DC61" s="136"/>
      <c r="DD61" s="136"/>
      <c r="DE61" s="136"/>
      <c r="DF61" s="136"/>
      <c r="DG61" s="136"/>
      <c r="DH61" s="136"/>
      <c r="DI61" s="136"/>
      <c r="DJ61" s="136"/>
      <c r="DK61" s="136"/>
    </row>
    <row r="62" spans="3:115" s="161" customFormat="1" ht="13.2" customHeight="1" x14ac:dyDescent="0.25">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92"/>
      <c r="AT62" s="249"/>
      <c r="AU62" s="292"/>
      <c r="AV62" s="249"/>
      <c r="AW62" s="292"/>
      <c r="AX62" s="249"/>
      <c r="AY62" s="249"/>
      <c r="AZ62" s="249"/>
      <c r="BA62" s="249"/>
      <c r="BB62" s="249"/>
      <c r="BC62" s="249"/>
      <c r="BD62" s="249"/>
      <c r="BE62" s="249"/>
      <c r="BF62" s="249"/>
      <c r="BG62" s="249"/>
      <c r="BH62" s="249"/>
      <c r="BI62" s="249"/>
      <c r="BJ62" s="249"/>
      <c r="BK62" s="249"/>
      <c r="BL62" s="249"/>
      <c r="BM62" s="249"/>
      <c r="BN62" s="249"/>
      <c r="BO62" s="249"/>
      <c r="BP62" s="249"/>
      <c r="BQ62" s="249"/>
      <c r="BR62" s="249"/>
      <c r="BS62" s="249"/>
      <c r="BT62" s="296"/>
      <c r="BY62" s="249"/>
      <c r="BZ62" s="249"/>
      <c r="CA62" s="249"/>
      <c r="CB62" s="249"/>
      <c r="CC62" s="249"/>
      <c r="CD62" s="296"/>
      <c r="CJ62" s="136"/>
      <c r="CK62" s="136"/>
      <c r="CL62" s="136"/>
      <c r="CM62" s="136"/>
      <c r="CN62" s="136"/>
      <c r="CO62" s="136"/>
      <c r="CP62" s="136"/>
      <c r="CQ62" s="136"/>
      <c r="CR62" s="136"/>
      <c r="CS62" s="136"/>
      <c r="CT62" s="136"/>
      <c r="CU62" s="136"/>
      <c r="CV62" s="136"/>
      <c r="CW62" s="136"/>
      <c r="CX62" s="136"/>
      <c r="CY62" s="136"/>
      <c r="CZ62" s="136"/>
      <c r="DA62" s="136"/>
      <c r="DB62" s="136"/>
      <c r="DC62" s="136"/>
      <c r="DD62" s="136"/>
      <c r="DE62" s="136"/>
      <c r="DF62" s="136"/>
      <c r="DG62" s="136"/>
      <c r="DH62" s="136"/>
      <c r="DI62" s="136"/>
      <c r="DJ62" s="136"/>
      <c r="DK62" s="136"/>
    </row>
    <row r="63" spans="3:115" s="161" customFormat="1" ht="3" customHeight="1" x14ac:dyDescent="0.25">
      <c r="CJ63" s="136"/>
      <c r="CK63" s="136"/>
      <c r="CL63" s="136"/>
      <c r="CM63" s="136"/>
      <c r="CN63" s="136"/>
      <c r="CO63" s="136"/>
      <c r="CP63" s="136"/>
      <c r="CQ63" s="136"/>
      <c r="CR63" s="136"/>
      <c r="CS63" s="136"/>
      <c r="CT63" s="136"/>
      <c r="CU63" s="136"/>
      <c r="CV63" s="136"/>
      <c r="CW63" s="136"/>
      <c r="CX63" s="136"/>
      <c r="CY63" s="136"/>
      <c r="CZ63" s="136"/>
      <c r="DA63" s="136"/>
      <c r="DB63" s="136"/>
      <c r="DC63" s="136"/>
      <c r="DD63" s="136"/>
      <c r="DE63" s="136"/>
      <c r="DF63" s="136"/>
      <c r="DG63" s="136"/>
      <c r="DH63" s="136"/>
      <c r="DI63" s="136"/>
      <c r="DJ63" s="136"/>
      <c r="DK63" s="136"/>
    </row>
    <row r="64" spans="3:115" s="161" customFormat="1" ht="13.2" customHeight="1" x14ac:dyDescent="0.25">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49"/>
      <c r="AP64" s="249"/>
      <c r="AQ64" s="249"/>
      <c r="AR64" s="249"/>
      <c r="AS64" s="292"/>
      <c r="AT64" s="249"/>
      <c r="AU64" s="292"/>
      <c r="AV64" s="249"/>
      <c r="AW64" s="292"/>
      <c r="AX64" s="249"/>
      <c r="AY64" s="249"/>
      <c r="AZ64" s="249"/>
      <c r="BA64" s="249"/>
      <c r="BB64" s="249"/>
      <c r="BC64" s="249"/>
      <c r="BD64" s="249"/>
      <c r="BE64" s="249"/>
      <c r="BF64" s="249"/>
      <c r="BG64" s="249"/>
      <c r="BH64" s="249"/>
      <c r="BI64" s="249"/>
      <c r="BJ64" s="249"/>
      <c r="BK64" s="249"/>
      <c r="BL64" s="249"/>
      <c r="BM64" s="249"/>
      <c r="BN64" s="249"/>
      <c r="BO64" s="249"/>
      <c r="BP64" s="249"/>
      <c r="BQ64" s="249"/>
      <c r="BR64" s="249"/>
      <c r="BS64" s="249"/>
      <c r="BT64" s="296"/>
      <c r="BY64" s="249"/>
      <c r="BZ64" s="249"/>
      <c r="CA64" s="249"/>
      <c r="CB64" s="249"/>
      <c r="CC64" s="249"/>
      <c r="CD64" s="296"/>
      <c r="CJ64" s="136"/>
      <c r="CK64" s="136"/>
      <c r="CL64" s="136"/>
      <c r="CM64" s="136"/>
      <c r="CN64" s="136"/>
      <c r="CO64" s="136"/>
      <c r="CP64" s="136"/>
      <c r="CQ64" s="136"/>
      <c r="CR64" s="136"/>
      <c r="CS64" s="136"/>
      <c r="CT64" s="136"/>
      <c r="CU64" s="136"/>
      <c r="CV64" s="136"/>
      <c r="CW64" s="136"/>
      <c r="CX64" s="136"/>
      <c r="CY64" s="136"/>
      <c r="CZ64" s="136"/>
      <c r="DA64" s="136"/>
      <c r="DB64" s="136"/>
      <c r="DC64" s="136"/>
      <c r="DD64" s="136"/>
      <c r="DE64" s="136"/>
      <c r="DF64" s="136"/>
      <c r="DG64" s="136"/>
      <c r="DH64" s="136"/>
      <c r="DI64" s="136"/>
      <c r="DJ64" s="136"/>
      <c r="DK64" s="136"/>
    </row>
    <row r="65" spans="3:115" s="161" customFormat="1" ht="3" customHeight="1" x14ac:dyDescent="0.25">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row>
    <row r="66" spans="3:115" s="161" customFormat="1" ht="13.2" customHeight="1" x14ac:dyDescent="0.25">
      <c r="F66" s="297"/>
      <c r="G66" s="297"/>
      <c r="H66" s="297"/>
      <c r="I66" s="297"/>
      <c r="J66" s="297"/>
      <c r="K66" s="297"/>
      <c r="L66" s="297"/>
      <c r="M66" s="297"/>
      <c r="N66" s="297"/>
      <c r="O66" s="297"/>
      <c r="P66" s="297"/>
      <c r="Q66" s="297"/>
      <c r="R66" s="297"/>
      <c r="S66" s="297"/>
      <c r="T66" s="297"/>
      <c r="U66" s="297"/>
      <c r="V66" s="297"/>
      <c r="W66" s="297"/>
      <c r="X66" s="297"/>
      <c r="Y66" s="297"/>
      <c r="Z66" s="297"/>
      <c r="AA66" s="297"/>
      <c r="AB66" s="297"/>
      <c r="AC66" s="297"/>
      <c r="AD66" s="249"/>
      <c r="AE66" s="249"/>
      <c r="AF66" s="249"/>
      <c r="AG66" s="249"/>
      <c r="AH66" s="249"/>
      <c r="AL66" s="224"/>
      <c r="AM66" s="299"/>
      <c r="AO66" s="224"/>
      <c r="AP66" s="224"/>
      <c r="AQ66" s="224"/>
      <c r="AR66" s="224"/>
      <c r="AS66" s="249"/>
      <c r="AT66" s="249"/>
      <c r="AU66" s="292"/>
      <c r="AV66" s="249"/>
      <c r="AW66" s="292"/>
      <c r="AX66" s="249"/>
      <c r="AY66" s="297"/>
      <c r="AZ66" s="297"/>
      <c r="BA66" s="297"/>
      <c r="BB66" s="297"/>
      <c r="BC66" s="297"/>
      <c r="BD66" s="297"/>
      <c r="BE66" s="297"/>
      <c r="BF66" s="297"/>
      <c r="BG66" s="297"/>
      <c r="BH66" s="297"/>
      <c r="BI66" s="297"/>
      <c r="BJ66" s="297"/>
      <c r="BK66" s="297"/>
      <c r="BL66" s="297"/>
      <c r="BM66" s="297"/>
      <c r="BN66" s="297"/>
      <c r="BO66" s="297"/>
      <c r="BP66" s="297"/>
      <c r="BQ66" s="297"/>
      <c r="BR66" s="297"/>
      <c r="BS66" s="297"/>
      <c r="BT66" s="292"/>
      <c r="BU66" s="249"/>
      <c r="BV66" s="292"/>
      <c r="BY66" s="297"/>
      <c r="BZ66" s="297"/>
      <c r="CA66" s="297"/>
      <c r="CB66" s="297"/>
      <c r="CC66" s="297"/>
      <c r="CD66" s="292"/>
      <c r="CE66" s="249"/>
      <c r="CF66" s="292"/>
      <c r="CJ66" s="136"/>
      <c r="CK66" s="136"/>
      <c r="CL66" s="136"/>
      <c r="CM66" s="136"/>
      <c r="CN66" s="136"/>
      <c r="CO66" s="136"/>
      <c r="CP66" s="136"/>
      <c r="CQ66" s="136"/>
      <c r="CR66" s="136"/>
      <c r="CS66" s="136"/>
      <c r="CT66" s="136"/>
      <c r="CU66" s="136"/>
      <c r="CV66" s="136"/>
      <c r="CW66" s="136"/>
      <c r="CX66" s="136"/>
      <c r="CY66" s="136"/>
      <c r="CZ66" s="136"/>
      <c r="DA66" s="136"/>
      <c r="DB66" s="136"/>
      <c r="DC66" s="136"/>
      <c r="DD66" s="136"/>
      <c r="DE66" s="136"/>
      <c r="DF66" s="136"/>
      <c r="DG66" s="136"/>
      <c r="DH66" s="136"/>
      <c r="DI66" s="136"/>
      <c r="DJ66" s="136"/>
      <c r="DK66" s="136"/>
    </row>
    <row r="67" spans="3:115" s="161" customFormat="1" ht="3" customHeight="1" x14ac:dyDescent="0.25">
      <c r="CJ67" s="136"/>
      <c r="CK67" s="136"/>
      <c r="CL67" s="136"/>
      <c r="CM67" s="136"/>
      <c r="CN67" s="136"/>
      <c r="CO67" s="136"/>
      <c r="CP67" s="136"/>
      <c r="CQ67" s="136"/>
      <c r="CR67" s="136"/>
      <c r="CS67" s="136"/>
      <c r="CT67" s="136"/>
      <c r="CU67" s="136"/>
      <c r="CV67" s="136"/>
      <c r="CW67" s="136"/>
      <c r="CX67" s="136"/>
      <c r="CY67" s="136"/>
      <c r="CZ67" s="136"/>
      <c r="DA67" s="136"/>
      <c r="DB67" s="136"/>
      <c r="DC67" s="136"/>
      <c r="DD67" s="136"/>
      <c r="DE67" s="136"/>
      <c r="DF67" s="136"/>
      <c r="DG67" s="136"/>
      <c r="DH67" s="136"/>
      <c r="DI67" s="136"/>
      <c r="DJ67" s="136"/>
      <c r="DK67" s="136"/>
    </row>
    <row r="68" spans="3:115" s="161" customFormat="1" ht="13.2" customHeight="1" x14ac:dyDescent="0.25">
      <c r="C68" s="807"/>
      <c r="D68" s="807"/>
      <c r="E68" s="807"/>
      <c r="F68" s="807"/>
      <c r="G68" s="807"/>
      <c r="H68" s="807"/>
      <c r="I68" s="807"/>
      <c r="J68" s="807"/>
      <c r="K68" s="807"/>
      <c r="L68" s="807"/>
      <c r="M68" s="807"/>
      <c r="N68" s="807"/>
      <c r="O68" s="807"/>
      <c r="P68" s="807"/>
      <c r="Q68" s="807"/>
      <c r="R68" s="807"/>
      <c r="S68" s="807"/>
      <c r="T68" s="807"/>
      <c r="U68" s="807"/>
      <c r="V68" s="807"/>
      <c r="W68" s="807"/>
      <c r="X68" s="807"/>
      <c r="Y68" s="807"/>
      <c r="Z68" s="807"/>
      <c r="AA68" s="807"/>
      <c r="AB68" s="807"/>
      <c r="AC68" s="807"/>
      <c r="AD68" s="807"/>
      <c r="AE68" s="807"/>
      <c r="AF68" s="807"/>
      <c r="AG68" s="807"/>
      <c r="AH68" s="807"/>
      <c r="AI68" s="807"/>
      <c r="AJ68" s="807"/>
      <c r="AK68" s="807"/>
      <c r="AL68" s="807"/>
      <c r="AM68" s="807"/>
      <c r="AN68" s="807"/>
      <c r="AO68" s="807"/>
      <c r="AP68" s="807"/>
      <c r="AQ68" s="807"/>
      <c r="AR68" s="807"/>
      <c r="AS68" s="807"/>
      <c r="AT68" s="807"/>
      <c r="AU68" s="807"/>
      <c r="AV68" s="807"/>
      <c r="AW68" s="807"/>
      <c r="AX68" s="807"/>
      <c r="AY68" s="807"/>
      <c r="AZ68" s="807"/>
      <c r="BA68" s="807"/>
      <c r="BB68" s="807"/>
      <c r="BC68" s="807"/>
      <c r="BD68" s="807"/>
      <c r="BE68" s="807"/>
      <c r="BF68" s="807"/>
      <c r="BG68" s="807"/>
      <c r="BH68" s="807"/>
      <c r="BI68" s="807"/>
      <c r="BJ68" s="807"/>
      <c r="BK68" s="807"/>
      <c r="BL68" s="807"/>
      <c r="BM68" s="807"/>
      <c r="BN68" s="807"/>
      <c r="BO68" s="807"/>
      <c r="BP68" s="807"/>
      <c r="BQ68" s="807"/>
      <c r="BR68" s="807"/>
      <c r="BS68" s="807"/>
      <c r="BT68" s="807"/>
      <c r="BU68" s="122"/>
      <c r="CE68" s="122"/>
      <c r="CJ68" s="136"/>
      <c r="CK68" s="136"/>
      <c r="CL68" s="136"/>
      <c r="CM68" s="136"/>
      <c r="CN68" s="136"/>
      <c r="CO68" s="136"/>
      <c r="CP68" s="136"/>
      <c r="CQ68" s="136"/>
      <c r="CR68" s="136"/>
      <c r="CS68" s="136"/>
      <c r="CT68" s="136"/>
      <c r="CU68" s="136"/>
      <c r="CV68" s="136"/>
      <c r="CW68" s="136"/>
      <c r="CX68" s="136"/>
      <c r="CY68" s="136"/>
      <c r="CZ68" s="136"/>
      <c r="DA68" s="136"/>
      <c r="DB68" s="136"/>
      <c r="DC68" s="136"/>
      <c r="DD68" s="136"/>
      <c r="DE68" s="136"/>
      <c r="DF68" s="136"/>
      <c r="DG68" s="136"/>
      <c r="DH68" s="136"/>
      <c r="DI68" s="136"/>
      <c r="DJ68" s="136"/>
      <c r="DK68" s="136"/>
    </row>
    <row r="69" spans="3:115" s="161" customFormat="1" ht="3" customHeight="1" x14ac:dyDescent="0.25">
      <c r="CJ69" s="136"/>
      <c r="CK69" s="136"/>
      <c r="CL69" s="136"/>
      <c r="CM69" s="136"/>
      <c r="CN69" s="136"/>
      <c r="CO69" s="136"/>
      <c r="CP69" s="136"/>
      <c r="CQ69" s="136"/>
      <c r="CR69" s="136"/>
      <c r="CS69" s="136"/>
      <c r="CT69" s="136"/>
      <c r="CU69" s="136"/>
      <c r="CV69" s="136"/>
      <c r="CW69" s="136"/>
      <c r="CX69" s="136"/>
      <c r="CY69" s="136"/>
      <c r="CZ69" s="136"/>
      <c r="DA69" s="136"/>
      <c r="DB69" s="136"/>
      <c r="DC69" s="136"/>
      <c r="DD69" s="136"/>
      <c r="DE69" s="136"/>
      <c r="DF69" s="136"/>
      <c r="DG69" s="136"/>
      <c r="DH69" s="136"/>
      <c r="DI69" s="136"/>
      <c r="DJ69" s="136"/>
      <c r="DK69" s="136"/>
    </row>
    <row r="70" spans="3:115" s="161" customFormat="1" ht="15" customHeight="1" x14ac:dyDescent="0.25">
      <c r="C70" s="224"/>
      <c r="D70" s="224"/>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0"/>
      <c r="AN70" s="300"/>
      <c r="AO70" s="300"/>
      <c r="AP70" s="300"/>
      <c r="AQ70" s="300"/>
      <c r="AR70" s="300"/>
      <c r="AS70" s="298"/>
      <c r="AT70" s="298"/>
      <c r="AU70" s="301"/>
      <c r="AV70" s="298"/>
      <c r="AW70" s="301"/>
      <c r="AX70" s="298"/>
      <c r="AY70" s="300"/>
      <c r="AZ70" s="300"/>
      <c r="BA70" s="300"/>
      <c r="BB70" s="300"/>
      <c r="BC70" s="300"/>
      <c r="BD70" s="300"/>
      <c r="BE70" s="300"/>
      <c r="BF70" s="300"/>
      <c r="BG70" s="300"/>
      <c r="BH70" s="300"/>
      <c r="BI70" s="300"/>
      <c r="BJ70" s="300"/>
      <c r="BK70" s="300"/>
      <c r="BL70" s="300"/>
      <c r="BM70" s="300"/>
      <c r="BN70" s="300"/>
      <c r="BO70" s="300"/>
      <c r="BP70" s="300"/>
      <c r="BQ70" s="300"/>
      <c r="BR70" s="300"/>
      <c r="BS70" s="300"/>
      <c r="BT70" s="301"/>
      <c r="BY70" s="300"/>
      <c r="BZ70" s="300"/>
      <c r="CA70" s="300"/>
      <c r="CB70" s="300"/>
      <c r="CC70" s="300"/>
      <c r="CD70" s="301"/>
      <c r="CJ70" s="136"/>
      <c r="CK70" s="136"/>
      <c r="CL70" s="136"/>
      <c r="CM70" s="136"/>
      <c r="CN70" s="136"/>
      <c r="CO70" s="136"/>
      <c r="CP70" s="136"/>
      <c r="CQ70" s="136"/>
      <c r="CR70" s="136"/>
      <c r="CS70" s="136"/>
      <c r="CT70" s="136"/>
      <c r="CU70" s="136"/>
      <c r="CV70" s="136"/>
      <c r="CW70" s="136"/>
      <c r="CX70" s="136"/>
      <c r="CY70" s="136"/>
      <c r="CZ70" s="136"/>
      <c r="DA70" s="136"/>
      <c r="DB70" s="136"/>
      <c r="DC70" s="136"/>
      <c r="DD70" s="136"/>
      <c r="DE70" s="136"/>
      <c r="DF70" s="136"/>
      <c r="DG70" s="136"/>
      <c r="DH70" s="136"/>
      <c r="DI70" s="136"/>
      <c r="DJ70" s="136"/>
      <c r="DK70" s="136"/>
    </row>
    <row r="71" spans="3:115" s="161" customFormat="1" ht="3" customHeight="1" x14ac:dyDescent="0.25">
      <c r="C71" s="224"/>
      <c r="D71" s="224"/>
      <c r="E71" s="300"/>
      <c r="F71" s="300"/>
      <c r="G71" s="300"/>
      <c r="H71" s="300"/>
      <c r="I71" s="300"/>
      <c r="J71" s="300"/>
      <c r="K71" s="300"/>
      <c r="L71" s="300"/>
      <c r="M71" s="300"/>
      <c r="N71" s="300"/>
      <c r="O71" s="300"/>
      <c r="P71" s="300"/>
      <c r="Q71" s="300"/>
      <c r="R71" s="300"/>
      <c r="S71" s="300"/>
      <c r="T71" s="300"/>
      <c r="U71" s="300"/>
      <c r="V71" s="300"/>
      <c r="W71" s="300"/>
      <c r="X71" s="300"/>
      <c r="Y71" s="300"/>
      <c r="Z71" s="300"/>
      <c r="AA71" s="300"/>
      <c r="AB71" s="300"/>
      <c r="AC71" s="300"/>
      <c r="AD71" s="300"/>
      <c r="AE71" s="300"/>
      <c r="AF71" s="300"/>
      <c r="AG71" s="300"/>
      <c r="AH71" s="300"/>
      <c r="AI71" s="300"/>
      <c r="AJ71" s="300"/>
      <c r="AK71" s="300"/>
      <c r="AL71" s="300"/>
      <c r="AM71" s="300"/>
      <c r="AN71" s="300"/>
      <c r="AO71" s="300"/>
      <c r="AP71" s="300"/>
      <c r="AQ71" s="300"/>
      <c r="AR71" s="300"/>
      <c r="AS71" s="302"/>
      <c r="AT71" s="302"/>
      <c r="AU71" s="302"/>
      <c r="AV71" s="302"/>
      <c r="AW71" s="302"/>
      <c r="AX71" s="302"/>
      <c r="AY71" s="300"/>
      <c r="AZ71" s="300"/>
      <c r="BA71" s="300"/>
      <c r="BB71" s="300"/>
      <c r="BC71" s="300"/>
      <c r="BD71" s="300"/>
      <c r="BE71" s="300"/>
      <c r="BF71" s="300"/>
      <c r="BG71" s="300"/>
      <c r="BH71" s="300"/>
      <c r="BI71" s="300"/>
      <c r="BJ71" s="300"/>
      <c r="BK71" s="300"/>
      <c r="BL71" s="300"/>
      <c r="BM71" s="300"/>
      <c r="BN71" s="300"/>
      <c r="BO71" s="300"/>
      <c r="BP71" s="300"/>
      <c r="BQ71" s="300"/>
      <c r="BR71" s="300"/>
      <c r="BS71" s="300"/>
      <c r="BT71" s="302"/>
      <c r="BY71" s="300"/>
      <c r="BZ71" s="300"/>
      <c r="CA71" s="300"/>
      <c r="CB71" s="300"/>
      <c r="CC71" s="300"/>
      <c r="CD71" s="302"/>
      <c r="CJ71" s="136"/>
      <c r="CK71" s="136"/>
      <c r="CL71" s="136"/>
      <c r="CM71" s="136"/>
      <c r="CN71" s="136"/>
      <c r="CO71" s="136"/>
      <c r="CP71" s="136"/>
      <c r="CQ71" s="136"/>
      <c r="CR71" s="136"/>
      <c r="CS71" s="136"/>
      <c r="CT71" s="136"/>
      <c r="CU71" s="136"/>
      <c r="CV71" s="136"/>
      <c r="CW71" s="136"/>
      <c r="CX71" s="136"/>
      <c r="CY71" s="136"/>
      <c r="CZ71" s="136"/>
      <c r="DA71" s="136"/>
      <c r="DB71" s="136"/>
      <c r="DC71" s="136"/>
      <c r="DD71" s="136"/>
      <c r="DE71" s="136"/>
      <c r="DF71" s="136"/>
      <c r="DG71" s="136"/>
      <c r="DH71" s="136"/>
      <c r="DI71" s="136"/>
      <c r="DJ71" s="136"/>
      <c r="DK71" s="136"/>
    </row>
    <row r="72" spans="3:115" s="161" customFormat="1" ht="15" customHeight="1" x14ac:dyDescent="0.25">
      <c r="C72" s="224"/>
      <c r="D72" s="224"/>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0"/>
      <c r="AN72" s="300"/>
      <c r="AO72" s="300"/>
      <c r="AP72" s="300"/>
      <c r="AQ72" s="300"/>
      <c r="AR72" s="300"/>
      <c r="AS72" s="797"/>
      <c r="AT72" s="797"/>
      <c r="AU72" s="797"/>
      <c r="AV72" s="797"/>
      <c r="AW72" s="797"/>
      <c r="AX72" s="797"/>
      <c r="AY72" s="797"/>
      <c r="AZ72" s="797"/>
      <c r="BA72" s="797"/>
      <c r="BB72" s="797"/>
      <c r="BC72" s="797"/>
      <c r="BD72" s="797"/>
      <c r="BE72" s="797"/>
      <c r="BF72" s="797"/>
      <c r="BG72" s="797"/>
      <c r="BH72" s="797"/>
      <c r="BI72" s="797"/>
      <c r="BJ72" s="797"/>
      <c r="BK72" s="797"/>
      <c r="BL72" s="797"/>
      <c r="BM72" s="797"/>
      <c r="BN72" s="797"/>
      <c r="BO72" s="797"/>
      <c r="BP72" s="797"/>
      <c r="BQ72" s="797"/>
      <c r="BR72" s="797"/>
      <c r="BS72" s="797"/>
      <c r="BT72" s="797"/>
      <c r="CJ72" s="136"/>
      <c r="CK72" s="136"/>
      <c r="CL72" s="136"/>
      <c r="CM72" s="136"/>
      <c r="CN72" s="136"/>
      <c r="CO72" s="136"/>
      <c r="CP72" s="136"/>
      <c r="CQ72" s="136"/>
      <c r="CR72" s="136"/>
      <c r="CS72" s="136"/>
      <c r="CT72" s="136"/>
      <c r="CU72" s="136"/>
      <c r="CV72" s="136"/>
      <c r="CW72" s="136"/>
      <c r="CX72" s="136"/>
      <c r="CY72" s="136"/>
      <c r="CZ72" s="136"/>
      <c r="DA72" s="136"/>
      <c r="DB72" s="136"/>
      <c r="DC72" s="136"/>
      <c r="DD72" s="136"/>
      <c r="DE72" s="136"/>
      <c r="DF72" s="136"/>
      <c r="DG72" s="136"/>
      <c r="DH72" s="136"/>
      <c r="DI72" s="136"/>
      <c r="DJ72" s="136"/>
      <c r="DK72" s="136"/>
    </row>
    <row r="73" spans="3:115" s="161" customFormat="1" ht="15" customHeight="1" x14ac:dyDescent="0.25">
      <c r="C73" s="224"/>
      <c r="D73" s="224"/>
      <c r="E73" s="300"/>
      <c r="F73" s="300"/>
      <c r="G73" s="300"/>
      <c r="H73" s="300"/>
      <c r="I73" s="300"/>
      <c r="J73" s="300"/>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c r="AL73" s="300"/>
      <c r="AM73" s="300"/>
      <c r="AN73" s="300"/>
      <c r="AO73" s="300"/>
      <c r="AP73" s="300"/>
      <c r="AQ73" s="300"/>
      <c r="AR73" s="300"/>
      <c r="AS73" s="303"/>
      <c r="AT73" s="303"/>
      <c r="AU73" s="303"/>
      <c r="AV73" s="303"/>
      <c r="AW73" s="303"/>
      <c r="AX73" s="303"/>
      <c r="AY73" s="300"/>
      <c r="AZ73" s="300"/>
      <c r="BA73" s="300"/>
      <c r="BB73" s="300"/>
      <c r="BC73" s="300"/>
      <c r="BD73" s="300"/>
      <c r="BE73" s="300"/>
      <c r="BF73" s="300"/>
      <c r="BG73" s="300"/>
      <c r="BH73" s="300"/>
      <c r="BI73" s="300"/>
      <c r="BJ73" s="300"/>
      <c r="BK73" s="300"/>
      <c r="BL73" s="300"/>
      <c r="BM73" s="300"/>
      <c r="BN73" s="300"/>
      <c r="BO73" s="300"/>
      <c r="BP73" s="300"/>
      <c r="BQ73" s="300"/>
      <c r="BR73" s="300"/>
      <c r="BS73" s="300"/>
      <c r="BT73" s="303"/>
      <c r="BY73" s="300"/>
      <c r="BZ73" s="300"/>
      <c r="CA73" s="300"/>
      <c r="CB73" s="300"/>
      <c r="CC73" s="300"/>
      <c r="CD73" s="303"/>
      <c r="CJ73" s="136"/>
      <c r="CK73" s="136"/>
      <c r="CL73" s="136"/>
      <c r="CM73" s="136"/>
      <c r="CN73" s="136"/>
      <c r="CO73" s="136"/>
      <c r="CP73" s="136"/>
      <c r="CQ73" s="136"/>
      <c r="CR73" s="136"/>
      <c r="CS73" s="136"/>
      <c r="CT73" s="136"/>
      <c r="CU73" s="136"/>
      <c r="CV73" s="136"/>
      <c r="CW73" s="136"/>
      <c r="CX73" s="136"/>
      <c r="CY73" s="136"/>
      <c r="CZ73" s="136"/>
      <c r="DA73" s="136"/>
      <c r="DB73" s="136"/>
      <c r="DC73" s="136"/>
      <c r="DD73" s="136"/>
      <c r="DE73" s="136"/>
      <c r="DF73" s="136"/>
      <c r="DG73" s="136"/>
      <c r="DH73" s="136"/>
      <c r="DI73" s="136"/>
      <c r="DJ73" s="136"/>
      <c r="DK73" s="136"/>
    </row>
    <row r="74" spans="3:115" s="161" customFormat="1" ht="3" customHeight="1" x14ac:dyDescent="0.25">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c r="AP74" s="304"/>
      <c r="AQ74" s="304"/>
      <c r="AR74" s="304"/>
      <c r="AS74" s="305"/>
      <c r="AT74" s="305"/>
      <c r="AU74" s="305"/>
      <c r="AV74" s="305"/>
      <c r="AW74" s="305"/>
      <c r="AX74" s="305"/>
      <c r="AY74" s="304"/>
      <c r="AZ74" s="304"/>
      <c r="BA74" s="304"/>
      <c r="BB74" s="304"/>
      <c r="BC74" s="304"/>
      <c r="BD74" s="304"/>
      <c r="BE74" s="304"/>
      <c r="BF74" s="304"/>
      <c r="BG74" s="304"/>
      <c r="BH74" s="304"/>
      <c r="BI74" s="304"/>
      <c r="BJ74" s="304"/>
      <c r="BK74" s="304"/>
      <c r="BL74" s="304"/>
      <c r="BM74" s="304"/>
      <c r="BN74" s="304"/>
      <c r="BO74" s="304"/>
      <c r="BP74" s="304"/>
      <c r="BQ74" s="304"/>
      <c r="BR74" s="304"/>
      <c r="BS74" s="304"/>
      <c r="BT74" s="305"/>
      <c r="BY74" s="304"/>
      <c r="BZ74" s="304"/>
      <c r="CA74" s="304"/>
      <c r="CB74" s="304"/>
      <c r="CC74" s="304"/>
      <c r="CD74" s="305"/>
      <c r="CJ74" s="136"/>
      <c r="CK74" s="136"/>
      <c r="CL74" s="136"/>
      <c r="CM74" s="136"/>
      <c r="CN74" s="136"/>
      <c r="CO74" s="136"/>
      <c r="CP74" s="136"/>
      <c r="CQ74" s="136"/>
      <c r="CR74" s="136"/>
      <c r="CS74" s="136"/>
      <c r="CT74" s="136"/>
      <c r="CU74" s="136"/>
      <c r="CV74" s="136"/>
      <c r="CW74" s="136"/>
      <c r="CX74" s="136"/>
      <c r="CY74" s="136"/>
      <c r="CZ74" s="136"/>
      <c r="DA74" s="136"/>
      <c r="DB74" s="136"/>
      <c r="DC74" s="136"/>
      <c r="DD74" s="136"/>
      <c r="DE74" s="136"/>
      <c r="DF74" s="136"/>
      <c r="DG74" s="136"/>
      <c r="DH74" s="136"/>
      <c r="DI74" s="136"/>
      <c r="DJ74" s="136"/>
      <c r="DK74" s="136"/>
    </row>
    <row r="75" spans="3:115" s="161" customFormat="1" ht="13.2" customHeight="1" x14ac:dyDescent="0.25">
      <c r="C75" s="805"/>
      <c r="D75" s="805"/>
      <c r="E75" s="805"/>
      <c r="F75" s="805"/>
      <c r="G75" s="805"/>
      <c r="H75" s="805"/>
      <c r="I75" s="805"/>
      <c r="J75" s="805"/>
      <c r="K75" s="805"/>
      <c r="L75" s="805"/>
      <c r="M75" s="805"/>
      <c r="N75" s="805"/>
      <c r="O75" s="805"/>
      <c r="P75" s="805"/>
      <c r="Q75" s="805"/>
      <c r="R75" s="805"/>
      <c r="S75" s="805"/>
      <c r="T75" s="805"/>
      <c r="U75" s="805"/>
      <c r="V75" s="805"/>
      <c r="W75" s="805"/>
      <c r="X75" s="805"/>
      <c r="Y75" s="805"/>
      <c r="Z75" s="805"/>
      <c r="AA75" s="805"/>
      <c r="AB75" s="805"/>
      <c r="AC75" s="805"/>
      <c r="AD75" s="805"/>
      <c r="AE75" s="805"/>
      <c r="AF75" s="805"/>
      <c r="AG75" s="805"/>
      <c r="AH75" s="805"/>
      <c r="AI75" s="805"/>
      <c r="AJ75" s="805"/>
      <c r="AK75" s="805"/>
      <c r="AL75" s="805"/>
      <c r="AM75" s="805"/>
      <c r="AN75" s="805"/>
      <c r="AO75" s="805"/>
      <c r="AP75" s="805"/>
      <c r="AQ75" s="805"/>
      <c r="AR75" s="805"/>
      <c r="AS75" s="805"/>
      <c r="AT75" s="805"/>
      <c r="AU75" s="805"/>
      <c r="AV75" s="805"/>
      <c r="AW75" s="805"/>
      <c r="AX75" s="805"/>
      <c r="AY75" s="805"/>
      <c r="AZ75" s="805"/>
      <c r="BA75" s="805"/>
      <c r="BB75" s="805"/>
      <c r="BC75" s="805"/>
      <c r="BD75" s="805"/>
      <c r="BE75" s="805"/>
      <c r="BF75" s="805"/>
      <c r="BG75" s="805"/>
      <c r="BH75" s="805"/>
      <c r="BI75" s="805"/>
      <c r="BJ75" s="805"/>
      <c r="BK75" s="805"/>
      <c r="BL75" s="805"/>
      <c r="BM75" s="805"/>
      <c r="BN75" s="805"/>
      <c r="BO75" s="805"/>
      <c r="BP75" s="805"/>
      <c r="BQ75" s="805"/>
      <c r="BR75" s="805"/>
      <c r="BS75" s="805"/>
      <c r="BT75" s="805"/>
      <c r="BU75" s="157"/>
      <c r="CE75" s="157"/>
      <c r="CJ75" s="136"/>
      <c r="CK75" s="136"/>
      <c r="CL75" s="136"/>
      <c r="CM75" s="136"/>
      <c r="CN75" s="136"/>
      <c r="CO75" s="136"/>
      <c r="CP75" s="136"/>
      <c r="CQ75" s="136"/>
      <c r="CR75" s="136"/>
      <c r="CS75" s="136"/>
      <c r="CT75" s="136"/>
      <c r="CU75" s="136"/>
      <c r="CV75" s="136"/>
      <c r="CW75" s="136"/>
      <c r="CX75" s="136"/>
      <c r="CY75" s="136"/>
      <c r="CZ75" s="136"/>
      <c r="DA75" s="136"/>
      <c r="DB75" s="136"/>
      <c r="DC75" s="136"/>
      <c r="DD75" s="136"/>
      <c r="DE75" s="136"/>
      <c r="DF75" s="136"/>
      <c r="DG75" s="136"/>
      <c r="DH75" s="136"/>
      <c r="DI75" s="136"/>
      <c r="DJ75" s="136"/>
      <c r="DK75" s="136"/>
    </row>
    <row r="76" spans="3:115" s="161" customFormat="1" ht="3" customHeight="1" x14ac:dyDescent="0.25">
      <c r="CJ76" s="136"/>
      <c r="CK76" s="136"/>
      <c r="CL76" s="136"/>
      <c r="CM76" s="136"/>
      <c r="CN76" s="136"/>
      <c r="CO76" s="136"/>
      <c r="CP76" s="136"/>
      <c r="CQ76" s="136"/>
      <c r="CR76" s="136"/>
      <c r="CS76" s="136"/>
      <c r="CT76" s="136"/>
      <c r="CU76" s="136"/>
      <c r="CV76" s="136"/>
      <c r="CW76" s="136"/>
      <c r="CX76" s="136"/>
      <c r="CY76" s="136"/>
      <c r="CZ76" s="136"/>
      <c r="DA76" s="136"/>
      <c r="DB76" s="136"/>
      <c r="DC76" s="136"/>
      <c r="DD76" s="136"/>
      <c r="DE76" s="136"/>
      <c r="DF76" s="136"/>
      <c r="DG76" s="136"/>
      <c r="DH76" s="136"/>
      <c r="DI76" s="136"/>
      <c r="DJ76" s="136"/>
      <c r="DK76" s="136"/>
    </row>
    <row r="77" spans="3:115" s="161" customFormat="1" ht="13.2" customHeight="1" x14ac:dyDescent="0.25">
      <c r="F77" s="306"/>
      <c r="G77" s="306"/>
      <c r="H77" s="306"/>
      <c r="I77" s="300"/>
      <c r="J77" s="306"/>
      <c r="K77" s="306"/>
      <c r="L77" s="306"/>
      <c r="M77" s="306"/>
      <c r="N77" s="300"/>
      <c r="O77" s="306"/>
      <c r="P77" s="306"/>
      <c r="Q77" s="306"/>
      <c r="R77" s="306"/>
      <c r="S77" s="306"/>
      <c r="T77" s="304"/>
      <c r="U77" s="304"/>
      <c r="V77" s="304"/>
      <c r="W77" s="304"/>
      <c r="X77" s="304"/>
      <c r="Y77" s="304"/>
      <c r="Z77" s="304"/>
      <c r="AA77" s="304"/>
      <c r="AB77" s="304"/>
      <c r="AC77" s="304"/>
      <c r="AD77" s="304"/>
      <c r="AE77" s="304"/>
      <c r="AF77" s="307"/>
      <c r="AG77" s="307"/>
      <c r="AI77" s="308"/>
      <c r="AJ77" s="309"/>
      <c r="AK77" s="309"/>
      <c r="AL77" s="309"/>
      <c r="AM77" s="309"/>
      <c r="AO77" s="309"/>
      <c r="AP77" s="309"/>
      <c r="AQ77" s="304"/>
      <c r="AR77" s="304"/>
      <c r="AS77" s="802"/>
      <c r="AT77" s="802"/>
      <c r="AU77" s="802"/>
      <c r="AV77" s="802"/>
      <c r="AW77" s="802"/>
      <c r="AY77" s="306"/>
      <c r="AZ77" s="306"/>
      <c r="BA77" s="306"/>
      <c r="BB77" s="300"/>
      <c r="BC77" s="306"/>
      <c r="BD77" s="306"/>
      <c r="BE77" s="306"/>
      <c r="BF77" s="306"/>
      <c r="BG77" s="300"/>
      <c r="BH77" s="306"/>
      <c r="BI77" s="306"/>
      <c r="BJ77" s="306"/>
      <c r="BK77" s="306"/>
      <c r="BL77" s="306"/>
      <c r="BM77" s="304"/>
      <c r="BN77" s="304"/>
      <c r="BO77" s="304"/>
      <c r="BP77" s="304"/>
      <c r="BQ77" s="304"/>
      <c r="BR77" s="304"/>
      <c r="BS77" s="304"/>
      <c r="BY77" s="304"/>
      <c r="BZ77" s="304"/>
      <c r="CA77" s="304"/>
      <c r="CB77" s="304"/>
      <c r="CC77" s="304"/>
      <c r="CJ77" s="136"/>
      <c r="CK77" s="136"/>
      <c r="CL77" s="136"/>
      <c r="CM77" s="136"/>
      <c r="CN77" s="136"/>
      <c r="CO77" s="136"/>
      <c r="CP77" s="136"/>
      <c r="CQ77" s="136"/>
      <c r="CR77" s="136"/>
      <c r="CS77" s="136"/>
      <c r="CT77" s="136"/>
      <c r="CU77" s="136"/>
      <c r="CV77" s="136"/>
      <c r="CW77" s="136"/>
      <c r="CX77" s="136"/>
      <c r="CY77" s="136"/>
      <c r="CZ77" s="136"/>
      <c r="DA77" s="136"/>
      <c r="DB77" s="136"/>
      <c r="DC77" s="136"/>
      <c r="DD77" s="136"/>
      <c r="DE77" s="136"/>
      <c r="DF77" s="136"/>
      <c r="DG77" s="136"/>
      <c r="DH77" s="136"/>
      <c r="DI77" s="136"/>
      <c r="DJ77" s="136"/>
      <c r="DK77" s="136"/>
    </row>
    <row r="78" spans="3:115" s="161" customFormat="1" ht="3" customHeight="1" x14ac:dyDescent="0.25">
      <c r="F78" s="304"/>
      <c r="G78" s="304"/>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04"/>
      <c r="AN78" s="304"/>
      <c r="AO78" s="304"/>
      <c r="AP78" s="304"/>
      <c r="AQ78" s="304"/>
      <c r="AR78" s="304"/>
      <c r="AS78" s="304"/>
      <c r="AY78" s="304"/>
      <c r="AZ78" s="304"/>
      <c r="BA78" s="304"/>
      <c r="BB78" s="304"/>
      <c r="BC78" s="304"/>
      <c r="BD78" s="304"/>
      <c r="BE78" s="304"/>
      <c r="BF78" s="304"/>
      <c r="BG78" s="304"/>
      <c r="BH78" s="304"/>
      <c r="BI78" s="304"/>
      <c r="BJ78" s="304"/>
      <c r="BK78" s="304"/>
      <c r="BL78" s="304"/>
      <c r="BM78" s="304"/>
      <c r="BN78" s="304"/>
      <c r="BO78" s="304"/>
      <c r="BP78" s="304"/>
      <c r="BQ78" s="304"/>
      <c r="BR78" s="304"/>
      <c r="BS78" s="304"/>
      <c r="BY78" s="304"/>
      <c r="BZ78" s="304"/>
      <c r="CA78" s="304"/>
      <c r="CB78" s="304"/>
      <c r="CC78" s="304"/>
      <c r="CJ78" s="136"/>
      <c r="CK78" s="136"/>
      <c r="CL78" s="136"/>
      <c r="CM78" s="136"/>
      <c r="CN78" s="136"/>
      <c r="CO78" s="136"/>
      <c r="CP78" s="136"/>
      <c r="CQ78" s="136"/>
      <c r="CR78" s="136"/>
      <c r="CS78" s="136"/>
      <c r="CT78" s="136"/>
      <c r="CU78" s="136"/>
      <c r="CV78" s="136"/>
      <c r="CW78" s="136"/>
      <c r="CX78" s="136"/>
      <c r="CY78" s="136"/>
      <c r="CZ78" s="136"/>
      <c r="DA78" s="136"/>
      <c r="DB78" s="136"/>
      <c r="DC78" s="136"/>
      <c r="DD78" s="136"/>
      <c r="DE78" s="136"/>
      <c r="DF78" s="136"/>
      <c r="DG78" s="136"/>
      <c r="DH78" s="136"/>
      <c r="DI78" s="136"/>
      <c r="DJ78" s="136"/>
      <c r="DK78" s="136"/>
    </row>
    <row r="79" spans="3:115" s="161" customFormat="1" ht="13.2" customHeight="1" x14ac:dyDescent="0.25">
      <c r="F79" s="803"/>
      <c r="G79" s="803"/>
      <c r="H79" s="803"/>
      <c r="I79" s="803"/>
      <c r="J79" s="803"/>
      <c r="K79" s="803"/>
      <c r="L79" s="803"/>
      <c r="M79" s="803"/>
      <c r="N79" s="803"/>
      <c r="O79" s="803"/>
      <c r="P79" s="803"/>
      <c r="Q79" s="803"/>
      <c r="R79" s="803"/>
      <c r="S79" s="803"/>
      <c r="T79" s="803"/>
      <c r="U79" s="803"/>
      <c r="V79" s="803"/>
      <c r="W79" s="803"/>
      <c r="X79" s="803"/>
      <c r="Y79" s="803"/>
      <c r="Z79" s="803"/>
      <c r="AA79" s="803"/>
      <c r="AB79" s="803"/>
      <c r="AC79" s="803"/>
      <c r="AD79" s="803"/>
      <c r="AE79" s="304"/>
      <c r="AF79" s="304"/>
      <c r="AG79" s="304"/>
      <c r="AH79" s="304"/>
      <c r="AI79" s="304"/>
      <c r="AJ79" s="304"/>
      <c r="AK79" s="304"/>
      <c r="AL79" s="304"/>
      <c r="AM79" s="304"/>
      <c r="AN79" s="304"/>
      <c r="AO79" s="304"/>
      <c r="AP79" s="304"/>
      <c r="AQ79" s="304"/>
      <c r="AR79" s="304"/>
      <c r="AS79" s="803"/>
      <c r="AT79" s="803"/>
      <c r="AU79" s="803"/>
      <c r="AV79" s="803"/>
      <c r="AW79" s="803"/>
      <c r="AX79" s="803"/>
      <c r="AY79" s="803"/>
      <c r="AZ79" s="803"/>
      <c r="BA79" s="803"/>
      <c r="BB79" s="803"/>
      <c r="BC79" s="803"/>
      <c r="BD79" s="803"/>
      <c r="BE79" s="803"/>
      <c r="BF79" s="803"/>
      <c r="BG79" s="803"/>
      <c r="BH79" s="803"/>
      <c r="BI79" s="803"/>
      <c r="BJ79" s="803"/>
      <c r="BK79" s="803"/>
      <c r="BL79" s="803"/>
      <c r="BM79" s="803"/>
      <c r="BN79" s="803"/>
      <c r="BO79" s="803"/>
      <c r="BP79" s="803"/>
      <c r="BQ79" s="803"/>
      <c r="BR79" s="803"/>
      <c r="BS79" s="803"/>
      <c r="BT79" s="803"/>
      <c r="CJ79" s="136"/>
      <c r="CK79" s="136"/>
      <c r="CL79" s="136"/>
      <c r="CM79" s="136"/>
      <c r="CN79" s="136"/>
      <c r="CO79" s="136"/>
      <c r="CP79" s="136"/>
      <c r="CQ79" s="136"/>
      <c r="CR79" s="136"/>
      <c r="CS79" s="136"/>
      <c r="CT79" s="136"/>
      <c r="CU79" s="136"/>
      <c r="CV79" s="136"/>
      <c r="CW79" s="136"/>
      <c r="CX79" s="136"/>
      <c r="CY79" s="136"/>
      <c r="CZ79" s="136"/>
      <c r="DA79" s="136"/>
      <c r="DB79" s="136"/>
      <c r="DC79" s="136"/>
      <c r="DD79" s="136"/>
      <c r="DE79" s="136"/>
      <c r="DF79" s="136"/>
      <c r="DG79" s="136"/>
      <c r="DH79" s="136"/>
      <c r="DI79" s="136"/>
      <c r="DJ79" s="136"/>
      <c r="DK79" s="136"/>
    </row>
    <row r="80" spans="3:115" s="161" customFormat="1" ht="13.2" customHeight="1" x14ac:dyDescent="0.25">
      <c r="C80" s="224"/>
      <c r="D80" s="224"/>
      <c r="E80" s="224"/>
      <c r="F80" s="803"/>
      <c r="G80" s="803"/>
      <c r="H80" s="803"/>
      <c r="I80" s="803"/>
      <c r="J80" s="803"/>
      <c r="K80" s="803"/>
      <c r="L80" s="803"/>
      <c r="M80" s="803"/>
      <c r="N80" s="803"/>
      <c r="O80" s="803"/>
      <c r="P80" s="803"/>
      <c r="Q80" s="803"/>
      <c r="R80" s="803"/>
      <c r="S80" s="803"/>
      <c r="T80" s="803"/>
      <c r="U80" s="803"/>
      <c r="V80" s="803"/>
      <c r="W80" s="803"/>
      <c r="X80" s="803"/>
      <c r="Y80" s="803"/>
      <c r="Z80" s="803"/>
      <c r="AA80" s="803"/>
      <c r="AB80" s="803"/>
      <c r="AC80" s="803"/>
      <c r="AD80" s="803"/>
      <c r="AE80" s="300"/>
      <c r="AF80" s="308"/>
      <c r="AG80" s="308"/>
      <c r="AI80" s="308"/>
      <c r="AK80" s="308"/>
      <c r="AL80" s="308"/>
      <c r="AM80" s="308"/>
      <c r="AO80" s="308"/>
      <c r="AP80" s="309"/>
      <c r="AQ80" s="304"/>
      <c r="AR80" s="304"/>
      <c r="AS80" s="803"/>
      <c r="AT80" s="803"/>
      <c r="AU80" s="803"/>
      <c r="AV80" s="803"/>
      <c r="AW80" s="803"/>
      <c r="AX80" s="803"/>
      <c r="AY80" s="803"/>
      <c r="AZ80" s="803"/>
      <c r="BA80" s="803"/>
      <c r="BB80" s="803"/>
      <c r="BC80" s="803"/>
      <c r="BD80" s="803"/>
      <c r="BE80" s="803"/>
      <c r="BF80" s="803"/>
      <c r="BG80" s="803"/>
      <c r="BH80" s="803"/>
      <c r="BI80" s="803"/>
      <c r="BJ80" s="803"/>
      <c r="BK80" s="803"/>
      <c r="BL80" s="803"/>
      <c r="BM80" s="803"/>
      <c r="BN80" s="803"/>
      <c r="BO80" s="803"/>
      <c r="BP80" s="803"/>
      <c r="BQ80" s="803"/>
      <c r="BR80" s="803"/>
      <c r="BS80" s="803"/>
      <c r="BT80" s="803"/>
      <c r="CJ80" s="136"/>
      <c r="CK80" s="136"/>
      <c r="CL80" s="136"/>
      <c r="CM80" s="136"/>
      <c r="CN80" s="136"/>
      <c r="CO80" s="136"/>
      <c r="CP80" s="136"/>
      <c r="CQ80" s="136"/>
      <c r="CR80" s="136"/>
      <c r="CS80" s="136"/>
      <c r="CT80" s="136"/>
      <c r="CU80" s="136"/>
      <c r="CV80" s="136"/>
      <c r="CW80" s="136"/>
      <c r="CX80" s="136"/>
      <c r="CY80" s="136"/>
      <c r="CZ80" s="136"/>
      <c r="DA80" s="136"/>
      <c r="DB80" s="136"/>
      <c r="DC80" s="136"/>
      <c r="DD80" s="136"/>
      <c r="DE80" s="136"/>
      <c r="DF80" s="136"/>
      <c r="DG80" s="136"/>
      <c r="DH80" s="136"/>
      <c r="DI80" s="136"/>
      <c r="DJ80" s="136"/>
      <c r="DK80" s="136"/>
    </row>
    <row r="81" spans="3:115" s="161" customFormat="1" ht="12.75" customHeight="1" x14ac:dyDescent="0.25">
      <c r="C81" s="224"/>
      <c r="D81" s="224"/>
      <c r="E81" s="224"/>
      <c r="F81" s="803"/>
      <c r="G81" s="803"/>
      <c r="H81" s="803"/>
      <c r="I81" s="803"/>
      <c r="J81" s="803"/>
      <c r="K81" s="803"/>
      <c r="L81" s="803"/>
      <c r="M81" s="803"/>
      <c r="N81" s="803"/>
      <c r="O81" s="803"/>
      <c r="P81" s="803"/>
      <c r="Q81" s="803"/>
      <c r="R81" s="803"/>
      <c r="S81" s="803"/>
      <c r="T81" s="803"/>
      <c r="U81" s="803"/>
      <c r="V81" s="803"/>
      <c r="W81" s="803"/>
      <c r="X81" s="803"/>
      <c r="Y81" s="803"/>
      <c r="Z81" s="803"/>
      <c r="AA81" s="803"/>
      <c r="AB81" s="803"/>
      <c r="AC81" s="803"/>
      <c r="AD81" s="803"/>
      <c r="AE81" s="300"/>
      <c r="AF81" s="308"/>
      <c r="AG81" s="308"/>
      <c r="AH81" s="308"/>
      <c r="AI81" s="308"/>
      <c r="AJ81" s="308"/>
      <c r="AK81" s="308"/>
      <c r="AL81" s="308"/>
      <c r="AN81" s="308"/>
      <c r="AO81" s="309"/>
      <c r="AP81" s="309"/>
      <c r="AQ81" s="309"/>
      <c r="AS81" s="803"/>
      <c r="AT81" s="803"/>
      <c r="AU81" s="803"/>
      <c r="AV81" s="803"/>
      <c r="AW81" s="803"/>
      <c r="AX81" s="803"/>
      <c r="AY81" s="803"/>
      <c r="AZ81" s="803"/>
      <c r="BA81" s="803"/>
      <c r="BB81" s="803"/>
      <c r="BC81" s="803"/>
      <c r="BD81" s="803"/>
      <c r="BE81" s="803"/>
      <c r="BF81" s="803"/>
      <c r="BG81" s="803"/>
      <c r="BH81" s="803"/>
      <c r="BI81" s="803"/>
      <c r="BJ81" s="803"/>
      <c r="BK81" s="803"/>
      <c r="BL81" s="803"/>
      <c r="BM81" s="803"/>
      <c r="BN81" s="803"/>
      <c r="BO81" s="803"/>
      <c r="BP81" s="803"/>
      <c r="BQ81" s="803"/>
      <c r="BR81" s="803"/>
      <c r="BS81" s="803"/>
      <c r="BT81" s="803"/>
      <c r="CJ81" s="136"/>
      <c r="CK81" s="136"/>
      <c r="CL81" s="136"/>
      <c r="CM81" s="136"/>
      <c r="CN81" s="136"/>
      <c r="CO81" s="136"/>
      <c r="CP81" s="136"/>
      <c r="CQ81" s="136"/>
      <c r="CR81" s="136"/>
      <c r="CS81" s="136"/>
      <c r="CT81" s="136"/>
      <c r="CU81" s="136"/>
      <c r="CV81" s="136"/>
      <c r="CW81" s="136"/>
      <c r="CX81" s="136"/>
      <c r="CY81" s="136"/>
      <c r="CZ81" s="136"/>
      <c r="DA81" s="136"/>
      <c r="DB81" s="136"/>
      <c r="DC81" s="136"/>
      <c r="DD81" s="136"/>
      <c r="DE81" s="136"/>
      <c r="DF81" s="136"/>
      <c r="DG81" s="136"/>
      <c r="DH81" s="136"/>
      <c r="DI81" s="136"/>
      <c r="DJ81" s="136"/>
      <c r="DK81" s="136"/>
    </row>
    <row r="82" spans="3:115" s="161" customFormat="1" ht="13.2" customHeight="1" x14ac:dyDescent="0.25">
      <c r="C82" s="224"/>
      <c r="D82" s="224"/>
      <c r="E82" s="224"/>
      <c r="F82" s="803"/>
      <c r="G82" s="803"/>
      <c r="H82" s="803"/>
      <c r="I82" s="803"/>
      <c r="J82" s="803"/>
      <c r="K82" s="803"/>
      <c r="L82" s="803"/>
      <c r="M82" s="803"/>
      <c r="N82" s="803"/>
      <c r="O82" s="803"/>
      <c r="P82" s="803"/>
      <c r="Q82" s="803"/>
      <c r="R82" s="803"/>
      <c r="S82" s="803"/>
      <c r="T82" s="803"/>
      <c r="U82" s="803"/>
      <c r="V82" s="803"/>
      <c r="W82" s="803"/>
      <c r="X82" s="803"/>
      <c r="Y82" s="803"/>
      <c r="Z82" s="803"/>
      <c r="AA82" s="803"/>
      <c r="AB82" s="803"/>
      <c r="AC82" s="803"/>
      <c r="AD82" s="803"/>
      <c r="AE82" s="300"/>
      <c r="AF82" s="308"/>
      <c r="AG82" s="308"/>
      <c r="AI82" s="308"/>
      <c r="AS82" s="803"/>
      <c r="AT82" s="803"/>
      <c r="AU82" s="803"/>
      <c r="AV82" s="803"/>
      <c r="AW82" s="803"/>
      <c r="AX82" s="803"/>
      <c r="AY82" s="803"/>
      <c r="AZ82" s="803"/>
      <c r="BA82" s="803"/>
      <c r="BB82" s="803"/>
      <c r="BC82" s="803"/>
      <c r="BD82" s="803"/>
      <c r="BE82" s="803"/>
      <c r="BF82" s="803"/>
      <c r="BG82" s="803"/>
      <c r="BH82" s="803"/>
      <c r="BI82" s="803"/>
      <c r="BJ82" s="803"/>
      <c r="BK82" s="803"/>
      <c r="BL82" s="803"/>
      <c r="BM82" s="803"/>
      <c r="BN82" s="803"/>
      <c r="BO82" s="803"/>
      <c r="BP82" s="803"/>
      <c r="BQ82" s="803"/>
      <c r="BR82" s="803"/>
      <c r="BS82" s="803"/>
      <c r="BT82" s="803"/>
      <c r="CJ82" s="136"/>
      <c r="CK82" s="136"/>
      <c r="CL82" s="136"/>
      <c r="CM82" s="136"/>
      <c r="CN82" s="136"/>
      <c r="CO82" s="136"/>
      <c r="CP82" s="136"/>
      <c r="CQ82" s="136"/>
      <c r="CR82" s="136"/>
      <c r="CS82" s="136"/>
      <c r="CT82" s="136"/>
      <c r="CU82" s="136"/>
      <c r="CV82" s="136"/>
      <c r="CW82" s="136"/>
      <c r="CX82" s="136"/>
      <c r="CY82" s="136"/>
      <c r="CZ82" s="136"/>
      <c r="DA82" s="136"/>
      <c r="DB82" s="136"/>
      <c r="DC82" s="136"/>
      <c r="DD82" s="136"/>
      <c r="DE82" s="136"/>
      <c r="DF82" s="136"/>
      <c r="DG82" s="136"/>
      <c r="DH82" s="136"/>
      <c r="DI82" s="136"/>
      <c r="DJ82" s="136"/>
      <c r="DK82" s="136"/>
    </row>
    <row r="83" spans="3:115" s="161" customFormat="1" ht="12.75" customHeight="1" x14ac:dyDescent="0.25">
      <c r="C83" s="224"/>
      <c r="D83" s="224"/>
      <c r="E83" s="224"/>
      <c r="F83" s="803"/>
      <c r="G83" s="803"/>
      <c r="H83" s="803"/>
      <c r="I83" s="803"/>
      <c r="J83" s="803"/>
      <c r="K83" s="803"/>
      <c r="L83" s="803"/>
      <c r="M83" s="803"/>
      <c r="N83" s="803"/>
      <c r="O83" s="803"/>
      <c r="P83" s="803"/>
      <c r="Q83" s="803"/>
      <c r="R83" s="803"/>
      <c r="S83" s="803"/>
      <c r="T83" s="803"/>
      <c r="U83" s="803"/>
      <c r="V83" s="803"/>
      <c r="W83" s="803"/>
      <c r="X83" s="803"/>
      <c r="Y83" s="803"/>
      <c r="Z83" s="803"/>
      <c r="AA83" s="803"/>
      <c r="AB83" s="803"/>
      <c r="AC83" s="803"/>
      <c r="AD83" s="803"/>
      <c r="AE83" s="300"/>
      <c r="AF83" s="308"/>
      <c r="AG83" s="308"/>
      <c r="AH83" s="308"/>
      <c r="AI83" s="308"/>
      <c r="AJ83" s="308"/>
      <c r="AK83" s="308"/>
      <c r="AM83" s="308"/>
      <c r="AN83" s="309"/>
      <c r="AO83" s="309"/>
      <c r="AP83" s="309"/>
      <c r="AQ83" s="304"/>
      <c r="AR83" s="304"/>
      <c r="AS83" s="803"/>
      <c r="AT83" s="803"/>
      <c r="AU83" s="803"/>
      <c r="AV83" s="803"/>
      <c r="AW83" s="803"/>
      <c r="AX83" s="803"/>
      <c r="AY83" s="803"/>
      <c r="AZ83" s="803"/>
      <c r="BA83" s="803"/>
      <c r="BB83" s="803"/>
      <c r="BC83" s="803"/>
      <c r="BD83" s="803"/>
      <c r="BE83" s="803"/>
      <c r="BF83" s="803"/>
      <c r="BG83" s="803"/>
      <c r="BH83" s="803"/>
      <c r="BI83" s="803"/>
      <c r="BJ83" s="803"/>
      <c r="BK83" s="803"/>
      <c r="BL83" s="803"/>
      <c r="BM83" s="803"/>
      <c r="BN83" s="803"/>
      <c r="BO83" s="803"/>
      <c r="BP83" s="803"/>
      <c r="BQ83" s="803"/>
      <c r="BR83" s="803"/>
      <c r="BS83" s="803"/>
      <c r="BT83" s="803"/>
      <c r="CJ83" s="136"/>
      <c r="CK83" s="136"/>
      <c r="CL83" s="136"/>
      <c r="CM83" s="136"/>
      <c r="CN83" s="136"/>
      <c r="CO83" s="136"/>
      <c r="CP83" s="136"/>
      <c r="CQ83" s="136"/>
      <c r="CR83" s="136"/>
      <c r="CS83" s="136"/>
      <c r="CT83" s="136"/>
      <c r="CU83" s="136"/>
      <c r="CV83" s="136"/>
      <c r="CW83" s="136"/>
      <c r="CX83" s="136"/>
      <c r="CY83" s="136"/>
      <c r="CZ83" s="136"/>
      <c r="DA83" s="136"/>
      <c r="DB83" s="136"/>
      <c r="DC83" s="136"/>
      <c r="DD83" s="136"/>
      <c r="DE83" s="136"/>
      <c r="DF83" s="136"/>
      <c r="DG83" s="136"/>
      <c r="DH83" s="136"/>
      <c r="DI83" s="136"/>
      <c r="DJ83" s="136"/>
      <c r="DK83" s="136"/>
    </row>
    <row r="84" spans="3:115" s="161" customFormat="1" ht="13.2" customHeight="1" x14ac:dyDescent="0.25">
      <c r="C84" s="224"/>
      <c r="D84" s="224"/>
      <c r="E84" s="224"/>
      <c r="F84" s="803"/>
      <c r="G84" s="803"/>
      <c r="H84" s="803"/>
      <c r="I84" s="803"/>
      <c r="J84" s="803"/>
      <c r="K84" s="803"/>
      <c r="L84" s="803"/>
      <c r="M84" s="803"/>
      <c r="N84" s="803"/>
      <c r="O84" s="803"/>
      <c r="P84" s="803"/>
      <c r="Q84" s="803"/>
      <c r="R84" s="803"/>
      <c r="S84" s="803"/>
      <c r="T84" s="803"/>
      <c r="U84" s="803"/>
      <c r="V84" s="803"/>
      <c r="W84" s="803"/>
      <c r="X84" s="803"/>
      <c r="Y84" s="803"/>
      <c r="Z84" s="803"/>
      <c r="AA84" s="803"/>
      <c r="AB84" s="803"/>
      <c r="AC84" s="803"/>
      <c r="AD84" s="803"/>
      <c r="AE84" s="224"/>
      <c r="AF84" s="299"/>
      <c r="AG84" s="299"/>
      <c r="AK84" s="299"/>
      <c r="AL84" s="299"/>
      <c r="AM84" s="299"/>
      <c r="AO84" s="299"/>
      <c r="AP84" s="307"/>
      <c r="AS84" s="803"/>
      <c r="AT84" s="803"/>
      <c r="AU84" s="803"/>
      <c r="AV84" s="803"/>
      <c r="AW84" s="803"/>
      <c r="AX84" s="803"/>
      <c r="AY84" s="803"/>
      <c r="AZ84" s="803"/>
      <c r="BA84" s="803"/>
      <c r="BB84" s="803"/>
      <c r="BC84" s="803"/>
      <c r="BD84" s="803"/>
      <c r="BE84" s="803"/>
      <c r="BF84" s="803"/>
      <c r="BG84" s="803"/>
      <c r="BH84" s="803"/>
      <c r="BI84" s="803"/>
      <c r="BJ84" s="803"/>
      <c r="BK84" s="803"/>
      <c r="BL84" s="803"/>
      <c r="BM84" s="803"/>
      <c r="BN84" s="803"/>
      <c r="BO84" s="803"/>
      <c r="BP84" s="803"/>
      <c r="BQ84" s="803"/>
      <c r="BR84" s="803"/>
      <c r="BS84" s="803"/>
      <c r="BT84" s="803"/>
      <c r="CJ84" s="136"/>
      <c r="CK84" s="136"/>
      <c r="CL84" s="136"/>
      <c r="CM84" s="136"/>
      <c r="CN84" s="136"/>
      <c r="CO84" s="136"/>
      <c r="CP84" s="136"/>
      <c r="CQ84" s="136"/>
      <c r="CR84" s="136"/>
      <c r="CS84" s="136"/>
      <c r="CT84" s="136"/>
      <c r="CU84" s="136"/>
      <c r="CV84" s="136"/>
      <c r="CW84" s="136"/>
      <c r="CX84" s="136"/>
      <c r="CY84" s="136"/>
      <c r="CZ84" s="136"/>
      <c r="DA84" s="136"/>
      <c r="DB84" s="136"/>
      <c r="DC84" s="136"/>
      <c r="DD84" s="136"/>
      <c r="DE84" s="136"/>
      <c r="DF84" s="136"/>
      <c r="DG84" s="136"/>
      <c r="DH84" s="136"/>
      <c r="DI84" s="136"/>
      <c r="DJ84" s="136"/>
      <c r="DK84" s="136"/>
    </row>
    <row r="85" spans="3:115" s="161" customFormat="1" ht="12.75" customHeight="1" x14ac:dyDescent="0.25">
      <c r="F85" s="803"/>
      <c r="G85" s="803"/>
      <c r="H85" s="803"/>
      <c r="I85" s="803"/>
      <c r="J85" s="803"/>
      <c r="K85" s="803"/>
      <c r="L85" s="803"/>
      <c r="M85" s="803"/>
      <c r="N85" s="803"/>
      <c r="O85" s="803"/>
      <c r="P85" s="803"/>
      <c r="Q85" s="803"/>
      <c r="R85" s="803"/>
      <c r="S85" s="803"/>
      <c r="T85" s="803"/>
      <c r="U85" s="803"/>
      <c r="V85" s="803"/>
      <c r="W85" s="803"/>
      <c r="X85" s="803"/>
      <c r="Y85" s="803"/>
      <c r="Z85" s="803"/>
      <c r="AA85" s="803"/>
      <c r="AB85" s="803"/>
      <c r="AC85" s="803"/>
      <c r="AD85" s="803"/>
      <c r="AE85" s="224"/>
      <c r="AF85" s="299"/>
      <c r="AG85" s="299"/>
      <c r="AH85" s="308"/>
      <c r="AI85" s="299"/>
      <c r="AJ85" s="299"/>
      <c r="AK85" s="299"/>
      <c r="AM85" s="299"/>
      <c r="AN85" s="307"/>
      <c r="AO85" s="307"/>
      <c r="AP85" s="307"/>
      <c r="AS85" s="803"/>
      <c r="AT85" s="803"/>
      <c r="AU85" s="803"/>
      <c r="AV85" s="803"/>
      <c r="AW85" s="803"/>
      <c r="AX85" s="803"/>
      <c r="AY85" s="803"/>
      <c r="AZ85" s="803"/>
      <c r="BA85" s="803"/>
      <c r="BB85" s="803"/>
      <c r="BC85" s="803"/>
      <c r="BD85" s="803"/>
      <c r="BE85" s="803"/>
      <c r="BF85" s="803"/>
      <c r="BG85" s="803"/>
      <c r="BH85" s="803"/>
      <c r="BI85" s="803"/>
      <c r="BJ85" s="803"/>
      <c r="BK85" s="803"/>
      <c r="BL85" s="803"/>
      <c r="BM85" s="803"/>
      <c r="BN85" s="803"/>
      <c r="BO85" s="803"/>
      <c r="BP85" s="803"/>
      <c r="BQ85" s="803"/>
      <c r="BR85" s="803"/>
      <c r="BS85" s="803"/>
      <c r="BT85" s="803"/>
      <c r="CJ85" s="136"/>
      <c r="CK85" s="136"/>
      <c r="CL85" s="136"/>
      <c r="CM85" s="136"/>
      <c r="CN85" s="136"/>
      <c r="CO85" s="136"/>
      <c r="CP85" s="136"/>
      <c r="CQ85" s="136"/>
      <c r="CR85" s="136"/>
      <c r="CS85" s="136"/>
      <c r="CT85" s="136"/>
      <c r="CU85" s="136"/>
      <c r="CV85" s="136"/>
      <c r="CW85" s="136"/>
      <c r="CX85" s="136"/>
      <c r="CY85" s="136"/>
      <c r="CZ85" s="136"/>
      <c r="DA85" s="136"/>
      <c r="DB85" s="136"/>
      <c r="DC85" s="136"/>
      <c r="DD85" s="136"/>
      <c r="DE85" s="136"/>
      <c r="DF85" s="136"/>
      <c r="DG85" s="136"/>
      <c r="DH85" s="136"/>
      <c r="DI85" s="136"/>
      <c r="DJ85" s="136"/>
      <c r="DK85" s="136"/>
    </row>
    <row r="86" spans="3:115" s="161" customFormat="1" ht="3" customHeight="1" x14ac:dyDescent="0.25">
      <c r="AA86" s="224"/>
      <c r="AB86" s="224"/>
      <c r="AC86" s="224"/>
      <c r="AD86" s="224"/>
      <c r="AE86" s="224"/>
      <c r="AF86" s="224"/>
      <c r="AG86" s="224"/>
      <c r="AH86" s="224"/>
      <c r="AI86" s="224"/>
      <c r="AJ86" s="224"/>
      <c r="AK86" s="224"/>
      <c r="AL86" s="224"/>
      <c r="AM86" s="224"/>
      <c r="CJ86" s="136"/>
      <c r="CK86" s="136"/>
      <c r="CL86" s="136"/>
      <c r="CM86" s="136"/>
      <c r="CN86" s="136"/>
      <c r="CO86" s="136"/>
      <c r="CP86" s="136"/>
      <c r="CQ86" s="136"/>
      <c r="CR86" s="136"/>
      <c r="CS86" s="136"/>
      <c r="CT86" s="136"/>
      <c r="CU86" s="136"/>
      <c r="CV86" s="136"/>
      <c r="CW86" s="136"/>
      <c r="CX86" s="136"/>
      <c r="CY86" s="136"/>
      <c r="CZ86" s="136"/>
      <c r="DA86" s="136"/>
      <c r="DB86" s="136"/>
      <c r="DC86" s="136"/>
      <c r="DD86" s="136"/>
      <c r="DE86" s="136"/>
      <c r="DF86" s="136"/>
      <c r="DG86" s="136"/>
      <c r="DH86" s="136"/>
      <c r="DI86" s="136"/>
      <c r="DJ86" s="136"/>
      <c r="DK86" s="136"/>
    </row>
    <row r="87" spans="3:115" s="161" customFormat="1" ht="13.2" customHeight="1" x14ac:dyDescent="0.25">
      <c r="C87" s="224"/>
      <c r="D87" s="224"/>
      <c r="E87" s="224"/>
      <c r="F87" s="249"/>
      <c r="G87" s="249"/>
      <c r="H87" s="249"/>
      <c r="I87" s="249"/>
      <c r="J87" s="249"/>
      <c r="K87" s="249"/>
      <c r="L87" s="249"/>
      <c r="M87" s="249"/>
      <c r="N87" s="249"/>
      <c r="O87" s="249"/>
      <c r="P87" s="249"/>
      <c r="Q87" s="249"/>
      <c r="R87" s="249"/>
      <c r="S87" s="249"/>
      <c r="T87" s="249"/>
      <c r="U87" s="249"/>
      <c r="V87" s="249"/>
      <c r="W87" s="249"/>
      <c r="X87" s="249"/>
      <c r="Y87" s="249"/>
      <c r="Z87" s="249"/>
      <c r="AA87" s="249"/>
      <c r="AB87" s="249"/>
      <c r="AC87" s="249"/>
      <c r="AD87" s="249"/>
      <c r="AE87" s="249"/>
      <c r="AF87" s="249"/>
      <c r="AG87" s="249"/>
      <c r="AH87" s="249"/>
      <c r="AI87" s="249"/>
      <c r="AJ87" s="249"/>
      <c r="AK87" s="249"/>
      <c r="AL87" s="249"/>
      <c r="AM87" s="249"/>
      <c r="AN87" s="249"/>
      <c r="AO87" s="249"/>
      <c r="AP87" s="249"/>
      <c r="AQ87" s="249"/>
      <c r="AR87" s="249"/>
      <c r="AS87" s="292"/>
      <c r="AT87" s="249"/>
      <c r="AU87" s="292"/>
      <c r="AV87" s="249"/>
      <c r="AW87" s="292"/>
      <c r="AX87" s="249"/>
      <c r="AY87" s="249"/>
      <c r="AZ87" s="249"/>
      <c r="BA87" s="249"/>
      <c r="BB87" s="249"/>
      <c r="BC87" s="249"/>
      <c r="BD87" s="249"/>
      <c r="BE87" s="249"/>
      <c r="BF87" s="249"/>
      <c r="BG87" s="249"/>
      <c r="BH87" s="249"/>
      <c r="BI87" s="249"/>
      <c r="BJ87" s="249"/>
      <c r="BK87" s="249"/>
      <c r="BL87" s="249"/>
      <c r="BM87" s="249"/>
      <c r="BN87" s="249"/>
      <c r="BO87" s="249"/>
      <c r="BP87" s="249"/>
      <c r="BQ87" s="249"/>
      <c r="BR87" s="249"/>
      <c r="BS87" s="249"/>
      <c r="BT87" s="296"/>
      <c r="BY87" s="249"/>
      <c r="BZ87" s="249"/>
      <c r="CA87" s="249"/>
      <c r="CB87" s="249"/>
      <c r="CC87" s="249"/>
      <c r="CD87" s="296"/>
      <c r="CJ87" s="136"/>
      <c r="CK87" s="136"/>
      <c r="CL87" s="136"/>
      <c r="CM87" s="136"/>
      <c r="CN87" s="136"/>
      <c r="CO87" s="136"/>
      <c r="CP87" s="136"/>
      <c r="CQ87" s="136"/>
      <c r="CR87" s="136"/>
      <c r="CS87" s="136"/>
      <c r="CT87" s="136"/>
      <c r="CU87" s="136"/>
      <c r="CV87" s="136"/>
      <c r="CW87" s="136"/>
      <c r="CX87" s="136"/>
      <c r="CY87" s="136"/>
      <c r="CZ87" s="136"/>
      <c r="DA87" s="136"/>
      <c r="DB87" s="136"/>
      <c r="DC87" s="136"/>
      <c r="DD87" s="136"/>
      <c r="DE87" s="136"/>
      <c r="DF87" s="136"/>
      <c r="DG87" s="136"/>
      <c r="DH87" s="136"/>
      <c r="DI87" s="136"/>
      <c r="DJ87" s="136"/>
      <c r="DK87" s="136"/>
    </row>
    <row r="88" spans="3:115" s="161" customFormat="1" ht="3" customHeight="1" x14ac:dyDescent="0.25">
      <c r="C88" s="224"/>
      <c r="D88" s="224"/>
      <c r="E88" s="224"/>
      <c r="CJ88" s="136"/>
      <c r="CK88" s="136"/>
      <c r="CL88" s="136"/>
      <c r="CM88" s="136"/>
      <c r="CN88" s="136"/>
      <c r="CO88" s="136"/>
      <c r="CP88" s="136"/>
      <c r="CQ88" s="136"/>
      <c r="CR88" s="136"/>
      <c r="CS88" s="136"/>
      <c r="CT88" s="136"/>
      <c r="CU88" s="136"/>
      <c r="CV88" s="136"/>
      <c r="CW88" s="136"/>
      <c r="CX88" s="136"/>
      <c r="CY88" s="136"/>
      <c r="CZ88" s="136"/>
      <c r="DA88" s="136"/>
      <c r="DB88" s="136"/>
      <c r="DC88" s="136"/>
      <c r="DD88" s="136"/>
      <c r="DE88" s="136"/>
      <c r="DF88" s="136"/>
      <c r="DG88" s="136"/>
      <c r="DH88" s="136"/>
      <c r="DI88" s="136"/>
      <c r="DJ88" s="136"/>
      <c r="DK88" s="136"/>
    </row>
    <row r="89" spans="3:115" s="161" customFormat="1" ht="13.2" customHeight="1" x14ac:dyDescent="0.25">
      <c r="C89" s="224"/>
      <c r="D89" s="224"/>
      <c r="E89" s="224"/>
      <c r="F89" s="249"/>
      <c r="G89" s="249"/>
      <c r="H89" s="249"/>
      <c r="I89" s="249"/>
      <c r="J89" s="249"/>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49"/>
      <c r="AP89" s="249"/>
      <c r="AQ89" s="249"/>
      <c r="AR89" s="249"/>
      <c r="AS89" s="292"/>
      <c r="AT89" s="249"/>
      <c r="AU89" s="292"/>
      <c r="AV89" s="249"/>
      <c r="AW89" s="292"/>
      <c r="AX89" s="249"/>
      <c r="AY89" s="249"/>
      <c r="AZ89" s="249"/>
      <c r="BA89" s="249"/>
      <c r="BB89" s="249"/>
      <c r="BC89" s="249"/>
      <c r="BD89" s="249"/>
      <c r="BE89" s="249"/>
      <c r="BF89" s="249"/>
      <c r="BG89" s="249"/>
      <c r="BH89" s="249"/>
      <c r="BI89" s="249"/>
      <c r="BJ89" s="249"/>
      <c r="BK89" s="249"/>
      <c r="BL89" s="249"/>
      <c r="BM89" s="249"/>
      <c r="BN89" s="249"/>
      <c r="BO89" s="249"/>
      <c r="BP89" s="249"/>
      <c r="BQ89" s="249"/>
      <c r="BR89" s="249"/>
      <c r="BS89" s="249"/>
      <c r="BT89" s="296"/>
      <c r="BY89" s="249"/>
      <c r="BZ89" s="249"/>
      <c r="CA89" s="249"/>
      <c r="CB89" s="249"/>
      <c r="CC89" s="249"/>
      <c r="CD89" s="296"/>
      <c r="CJ89" s="136"/>
      <c r="CK89" s="136"/>
      <c r="CL89" s="136"/>
      <c r="CM89" s="136"/>
      <c r="CN89" s="136"/>
      <c r="CO89" s="136"/>
      <c r="CP89" s="136"/>
      <c r="CQ89" s="136"/>
      <c r="CR89" s="136"/>
      <c r="CS89" s="136"/>
      <c r="CT89" s="136"/>
      <c r="CU89" s="136"/>
      <c r="CV89" s="136"/>
      <c r="CW89" s="136"/>
      <c r="CX89" s="136"/>
      <c r="CY89" s="136"/>
      <c r="CZ89" s="136"/>
      <c r="DA89" s="136"/>
      <c r="DB89" s="136"/>
      <c r="DC89" s="136"/>
      <c r="DD89" s="136"/>
      <c r="DE89" s="136"/>
      <c r="DF89" s="136"/>
      <c r="DG89" s="136"/>
      <c r="DH89" s="136"/>
      <c r="DI89" s="136"/>
      <c r="DJ89" s="136"/>
      <c r="DK89" s="136"/>
    </row>
    <row r="90" spans="3:115" s="161" customFormat="1" ht="3" customHeight="1" x14ac:dyDescent="0.25">
      <c r="C90" s="224"/>
      <c r="D90" s="224"/>
      <c r="E90" s="224"/>
      <c r="CJ90" s="136"/>
      <c r="CK90" s="136"/>
      <c r="CL90" s="136"/>
      <c r="CM90" s="136"/>
      <c r="CN90" s="136"/>
      <c r="CO90" s="136"/>
      <c r="CP90" s="136"/>
      <c r="CQ90" s="136"/>
      <c r="CR90" s="136"/>
      <c r="CS90" s="136"/>
      <c r="CT90" s="136"/>
      <c r="CU90" s="136"/>
      <c r="CV90" s="136"/>
      <c r="CW90" s="136"/>
      <c r="CX90" s="136"/>
      <c r="CY90" s="136"/>
      <c r="CZ90" s="136"/>
      <c r="DA90" s="136"/>
      <c r="DB90" s="136"/>
      <c r="DC90" s="136"/>
      <c r="DD90" s="136"/>
      <c r="DE90" s="136"/>
      <c r="DF90" s="136"/>
      <c r="DG90" s="136"/>
      <c r="DH90" s="136"/>
      <c r="DI90" s="136"/>
      <c r="DJ90" s="136"/>
      <c r="DK90" s="136"/>
    </row>
    <row r="91" spans="3:115" s="161" customFormat="1" ht="13.2" customHeight="1" x14ac:dyDescent="0.25">
      <c r="C91" s="224"/>
      <c r="D91" s="224"/>
      <c r="E91" s="224"/>
      <c r="F91" s="804"/>
      <c r="G91" s="804"/>
      <c r="H91" s="804"/>
      <c r="I91" s="804"/>
      <c r="J91" s="804"/>
      <c r="K91" s="804"/>
      <c r="L91" s="804"/>
      <c r="M91" s="804"/>
      <c r="N91" s="804"/>
      <c r="O91" s="804"/>
      <c r="P91" s="804"/>
      <c r="Q91" s="804"/>
      <c r="R91" s="804"/>
      <c r="S91" s="804"/>
      <c r="T91" s="804"/>
      <c r="U91" s="804"/>
      <c r="V91" s="804"/>
      <c r="W91" s="804"/>
      <c r="X91" s="804"/>
      <c r="Y91" s="804"/>
      <c r="Z91" s="804"/>
      <c r="AA91" s="804"/>
      <c r="AD91" s="224"/>
      <c r="CJ91" s="136"/>
      <c r="CK91" s="136"/>
      <c r="CL91" s="136"/>
      <c r="CM91" s="136"/>
      <c r="CN91" s="136"/>
      <c r="CO91" s="136"/>
      <c r="CP91" s="136"/>
      <c r="CQ91" s="136"/>
      <c r="CR91" s="136"/>
      <c r="CS91" s="136"/>
      <c r="CT91" s="136"/>
      <c r="CU91" s="136"/>
      <c r="CV91" s="136"/>
      <c r="CW91" s="136"/>
      <c r="CX91" s="136"/>
      <c r="CY91" s="136"/>
      <c r="CZ91" s="136"/>
      <c r="DA91" s="136"/>
      <c r="DB91" s="136"/>
      <c r="DC91" s="136"/>
      <c r="DD91" s="136"/>
      <c r="DE91" s="136"/>
      <c r="DF91" s="136"/>
      <c r="DG91" s="136"/>
      <c r="DH91" s="136"/>
      <c r="DI91" s="136"/>
      <c r="DJ91" s="136"/>
      <c r="DK91" s="136"/>
    </row>
    <row r="92" spans="3:115" s="161" customFormat="1" ht="13.2" customHeight="1" x14ac:dyDescent="0.25">
      <c r="C92" s="224"/>
      <c r="D92" s="224"/>
      <c r="E92" s="224"/>
      <c r="CJ92" s="136"/>
      <c r="CK92" s="136"/>
      <c r="CL92" s="136"/>
      <c r="CM92" s="136"/>
      <c r="CN92" s="136"/>
      <c r="CO92" s="136"/>
      <c r="CP92" s="136"/>
      <c r="CQ92" s="136"/>
      <c r="CR92" s="136"/>
      <c r="CS92" s="136"/>
      <c r="CT92" s="136"/>
      <c r="CU92" s="136"/>
      <c r="CV92" s="136"/>
      <c r="CW92" s="136"/>
      <c r="CX92" s="136"/>
      <c r="CY92" s="136"/>
      <c r="CZ92" s="136"/>
      <c r="DA92" s="136"/>
      <c r="DB92" s="136"/>
      <c r="DC92" s="136"/>
      <c r="DD92" s="136"/>
      <c r="DE92" s="136"/>
      <c r="DF92" s="136"/>
      <c r="DG92" s="136"/>
      <c r="DH92" s="136"/>
      <c r="DI92" s="136"/>
      <c r="DJ92" s="136"/>
      <c r="DK92" s="136"/>
    </row>
    <row r="93" spans="3:115" s="161" customFormat="1" ht="3" customHeight="1" x14ac:dyDescent="0.25">
      <c r="CJ93" s="136"/>
      <c r="CK93" s="136"/>
      <c r="CL93" s="136"/>
      <c r="CM93" s="136"/>
      <c r="CN93" s="136"/>
      <c r="CO93" s="136"/>
      <c r="CP93" s="136"/>
      <c r="CQ93" s="136"/>
      <c r="CR93" s="136"/>
      <c r="CS93" s="136"/>
      <c r="CT93" s="136"/>
      <c r="CU93" s="136"/>
      <c r="CV93" s="136"/>
      <c r="CW93" s="136"/>
      <c r="CX93" s="136"/>
      <c r="CY93" s="136"/>
      <c r="CZ93" s="136"/>
      <c r="DA93" s="136"/>
      <c r="DB93" s="136"/>
      <c r="DC93" s="136"/>
      <c r="DD93" s="136"/>
      <c r="DE93" s="136"/>
      <c r="DF93" s="136"/>
      <c r="DG93" s="136"/>
      <c r="DH93" s="136"/>
      <c r="DI93" s="136"/>
      <c r="DJ93" s="136"/>
      <c r="DK93" s="136"/>
    </row>
    <row r="94" spans="3:115" s="161" customFormat="1" ht="13.2" customHeight="1" x14ac:dyDescent="0.25">
      <c r="C94" s="805"/>
      <c r="D94" s="805"/>
      <c r="E94" s="805"/>
      <c r="F94" s="805"/>
      <c r="G94" s="805"/>
      <c r="H94" s="805"/>
      <c r="I94" s="805"/>
      <c r="J94" s="805"/>
      <c r="K94" s="805"/>
      <c r="L94" s="805"/>
      <c r="M94" s="805"/>
      <c r="N94" s="805"/>
      <c r="O94" s="805"/>
      <c r="P94" s="805"/>
      <c r="Q94" s="805"/>
      <c r="R94" s="805"/>
      <c r="S94" s="805"/>
      <c r="T94" s="805"/>
      <c r="U94" s="805"/>
      <c r="V94" s="805"/>
      <c r="W94" s="805"/>
      <c r="X94" s="805"/>
      <c r="Y94" s="805"/>
      <c r="Z94" s="805"/>
      <c r="AA94" s="805"/>
      <c r="AB94" s="805"/>
      <c r="AC94" s="805"/>
      <c r="AD94" s="805"/>
      <c r="AE94" s="805"/>
      <c r="AF94" s="805"/>
      <c r="AG94" s="805"/>
      <c r="AH94" s="805"/>
      <c r="AI94" s="805"/>
      <c r="AJ94" s="805"/>
      <c r="AK94" s="805"/>
      <c r="AL94" s="805"/>
      <c r="AM94" s="805"/>
      <c r="AN94" s="805"/>
      <c r="AO94" s="805"/>
      <c r="AP94" s="805"/>
      <c r="AQ94" s="805"/>
      <c r="AR94" s="805"/>
      <c r="AS94" s="805"/>
      <c r="AT94" s="805"/>
      <c r="AU94" s="805"/>
      <c r="AV94" s="805"/>
      <c r="AW94" s="805"/>
      <c r="AX94" s="805"/>
      <c r="AY94" s="805"/>
      <c r="AZ94" s="805"/>
      <c r="BA94" s="805"/>
      <c r="BB94" s="805"/>
      <c r="BC94" s="805"/>
      <c r="BD94" s="805"/>
      <c r="BE94" s="805"/>
      <c r="BF94" s="805"/>
      <c r="BG94" s="805"/>
      <c r="BH94" s="805"/>
      <c r="BI94" s="805"/>
      <c r="BJ94" s="805"/>
      <c r="BK94" s="805"/>
      <c r="BL94" s="805"/>
      <c r="BM94" s="805"/>
      <c r="BN94" s="805"/>
      <c r="BO94" s="805"/>
      <c r="BP94" s="805"/>
      <c r="BQ94" s="805"/>
      <c r="BR94" s="805"/>
      <c r="BS94" s="805"/>
      <c r="BT94" s="805"/>
      <c r="CJ94" s="136"/>
      <c r="CK94" s="136"/>
      <c r="CL94" s="136"/>
      <c r="CM94" s="136"/>
      <c r="CN94" s="136"/>
      <c r="CO94" s="136"/>
      <c r="CP94" s="136"/>
      <c r="CQ94" s="136"/>
      <c r="CR94" s="136"/>
      <c r="CS94" s="136"/>
      <c r="CT94" s="136"/>
      <c r="CU94" s="136"/>
      <c r="CV94" s="136"/>
      <c r="CW94" s="136"/>
      <c r="CX94" s="136"/>
      <c r="CY94" s="136"/>
      <c r="CZ94" s="136"/>
      <c r="DA94" s="136"/>
      <c r="DB94" s="136"/>
      <c r="DC94" s="136"/>
      <c r="DD94" s="136"/>
      <c r="DE94" s="136"/>
      <c r="DF94" s="136"/>
      <c r="DG94" s="136"/>
      <c r="DH94" s="136"/>
      <c r="DI94" s="136"/>
      <c r="DJ94" s="136"/>
      <c r="DK94" s="136"/>
    </row>
    <row r="95" spans="3:115" s="161" customFormat="1" ht="3" customHeight="1" x14ac:dyDescent="0.25">
      <c r="CJ95" s="136"/>
      <c r="CK95" s="136"/>
      <c r="CL95" s="136"/>
      <c r="CM95" s="136"/>
      <c r="CN95" s="136"/>
      <c r="CO95" s="136"/>
      <c r="CP95" s="136"/>
      <c r="CQ95" s="136"/>
      <c r="CR95" s="136"/>
      <c r="CS95" s="136"/>
      <c r="CT95" s="136"/>
      <c r="CU95" s="136"/>
      <c r="CV95" s="136"/>
      <c r="CW95" s="136"/>
      <c r="CX95" s="136"/>
      <c r="CY95" s="136"/>
      <c r="CZ95" s="136"/>
      <c r="DA95" s="136"/>
      <c r="DB95" s="136"/>
      <c r="DC95" s="136"/>
      <c r="DD95" s="136"/>
      <c r="DE95" s="136"/>
      <c r="DF95" s="136"/>
      <c r="DG95" s="136"/>
      <c r="DH95" s="136"/>
      <c r="DI95" s="136"/>
      <c r="DJ95" s="136"/>
      <c r="DK95" s="136"/>
    </row>
    <row r="96" spans="3:115" s="161" customFormat="1" ht="13.2" customHeight="1" x14ac:dyDescent="0.25">
      <c r="C96" s="224"/>
      <c r="E96" s="224"/>
      <c r="CJ96" s="136"/>
      <c r="CK96" s="136"/>
      <c r="CL96" s="136"/>
      <c r="CM96" s="136"/>
      <c r="CN96" s="136"/>
      <c r="CO96" s="136"/>
      <c r="CP96" s="136"/>
      <c r="CQ96" s="136"/>
      <c r="CR96" s="136"/>
      <c r="CS96" s="136"/>
      <c r="CT96" s="136"/>
      <c r="CU96" s="136"/>
      <c r="CV96" s="136"/>
      <c r="CW96" s="136"/>
      <c r="CX96" s="136"/>
      <c r="CY96" s="136"/>
      <c r="CZ96" s="136"/>
      <c r="DA96" s="136"/>
      <c r="DB96" s="136"/>
      <c r="DC96" s="136"/>
      <c r="DD96" s="136"/>
      <c r="DE96" s="136"/>
      <c r="DF96" s="136"/>
      <c r="DG96" s="136"/>
      <c r="DH96" s="136"/>
      <c r="DI96" s="136"/>
      <c r="DJ96" s="136"/>
      <c r="DK96" s="136"/>
    </row>
    <row r="97" spans="3:115" s="161" customFormat="1" ht="3" customHeight="1" x14ac:dyDescent="0.25">
      <c r="CJ97" s="136"/>
      <c r="CK97" s="136"/>
      <c r="CL97" s="136"/>
      <c r="CM97" s="136"/>
      <c r="CN97" s="136"/>
      <c r="CO97" s="136"/>
      <c r="CP97" s="136"/>
      <c r="CQ97" s="136"/>
      <c r="CR97" s="136"/>
      <c r="CS97" s="136"/>
      <c r="CT97" s="136"/>
      <c r="CU97" s="136"/>
      <c r="CV97" s="136"/>
      <c r="CW97" s="136"/>
      <c r="CX97" s="136"/>
      <c r="CY97" s="136"/>
      <c r="CZ97" s="136"/>
      <c r="DA97" s="136"/>
      <c r="DB97" s="136"/>
      <c r="DC97" s="136"/>
      <c r="DD97" s="136"/>
      <c r="DE97" s="136"/>
      <c r="DF97" s="136"/>
      <c r="DG97" s="136"/>
      <c r="DH97" s="136"/>
      <c r="DI97" s="136"/>
      <c r="DJ97" s="136"/>
      <c r="DK97" s="136"/>
    </row>
    <row r="98" spans="3:115" s="161" customFormat="1" ht="13.2" customHeight="1" x14ac:dyDescent="0.25">
      <c r="CJ98" s="136"/>
      <c r="CK98" s="136"/>
      <c r="CL98" s="136"/>
      <c r="CM98" s="136"/>
      <c r="CN98" s="136"/>
      <c r="CO98" s="136"/>
      <c r="CP98" s="136"/>
      <c r="CQ98" s="136"/>
      <c r="CR98" s="136"/>
      <c r="CS98" s="136"/>
      <c r="CT98" s="136"/>
      <c r="CU98" s="136"/>
      <c r="CV98" s="136"/>
      <c r="CW98" s="136"/>
      <c r="CX98" s="136"/>
      <c r="CY98" s="136"/>
      <c r="CZ98" s="136"/>
      <c r="DA98" s="136"/>
      <c r="DB98" s="136"/>
      <c r="DC98" s="136"/>
      <c r="DD98" s="136"/>
      <c r="DE98" s="136"/>
      <c r="DF98" s="136"/>
      <c r="DG98" s="136"/>
      <c r="DH98" s="136"/>
      <c r="DI98" s="136"/>
      <c r="DJ98" s="136"/>
      <c r="DK98" s="136"/>
    </row>
    <row r="99" spans="3:115" s="161" customFormat="1" ht="3" customHeight="1" x14ac:dyDescent="0.25">
      <c r="CJ99" s="136"/>
      <c r="CK99" s="136"/>
      <c r="CL99" s="136"/>
      <c r="CM99" s="136"/>
      <c r="CN99" s="136"/>
      <c r="CO99" s="136"/>
      <c r="CP99" s="136"/>
      <c r="CQ99" s="136"/>
      <c r="CR99" s="136"/>
      <c r="CS99" s="136"/>
      <c r="CT99" s="136"/>
      <c r="CU99" s="136"/>
      <c r="CV99" s="136"/>
      <c r="CW99" s="136"/>
      <c r="CX99" s="136"/>
      <c r="CY99" s="136"/>
      <c r="CZ99" s="136"/>
      <c r="DA99" s="136"/>
      <c r="DB99" s="136"/>
      <c r="DC99" s="136"/>
      <c r="DD99" s="136"/>
      <c r="DE99" s="136"/>
      <c r="DF99" s="136"/>
      <c r="DG99" s="136"/>
      <c r="DH99" s="136"/>
      <c r="DI99" s="136"/>
      <c r="DJ99" s="136"/>
      <c r="DK99" s="136"/>
    </row>
    <row r="100" spans="3:115" s="161" customFormat="1" ht="18" customHeight="1" x14ac:dyDescent="0.25">
      <c r="C100" s="310"/>
      <c r="D100" s="310"/>
      <c r="E100" s="310"/>
      <c r="F100" s="311"/>
      <c r="G100" s="310"/>
      <c r="H100" s="310"/>
      <c r="I100" s="310"/>
      <c r="J100" s="310"/>
      <c r="K100" s="310"/>
      <c r="L100" s="311"/>
      <c r="M100" s="310"/>
      <c r="N100" s="310"/>
      <c r="O100" s="310"/>
      <c r="P100" s="310"/>
      <c r="Q100" s="310"/>
      <c r="R100" s="310"/>
      <c r="S100" s="310"/>
      <c r="T100" s="310"/>
      <c r="U100" s="310"/>
      <c r="V100" s="310"/>
      <c r="W100" s="312"/>
      <c r="X100" s="312"/>
      <c r="Y100" s="312"/>
      <c r="Z100" s="312"/>
      <c r="AA100" s="312"/>
      <c r="AB100" s="312"/>
      <c r="AC100" s="312"/>
      <c r="AD100" s="312"/>
      <c r="AE100" s="312"/>
      <c r="AF100" s="312"/>
      <c r="AG100" s="312"/>
      <c r="AH100" s="312"/>
      <c r="AI100" s="312"/>
      <c r="AJ100" s="313"/>
      <c r="AK100" s="313"/>
      <c r="AL100" s="314"/>
      <c r="AM100" s="314"/>
      <c r="AN100" s="315"/>
      <c r="AO100" s="312"/>
      <c r="AP100" s="312"/>
      <c r="AQ100" s="312"/>
      <c r="AR100" s="312"/>
      <c r="AS100" s="806"/>
      <c r="AT100" s="806"/>
      <c r="AU100" s="806"/>
      <c r="AV100" s="806"/>
      <c r="AW100" s="806"/>
      <c r="AX100" s="806"/>
      <c r="AY100" s="806"/>
      <c r="AZ100" s="806"/>
      <c r="BA100" s="806"/>
      <c r="BB100" s="806"/>
      <c r="BC100" s="806"/>
      <c r="BD100" s="806"/>
      <c r="BE100" s="806"/>
      <c r="BF100" s="806"/>
      <c r="BG100" s="806"/>
      <c r="BH100" s="806"/>
      <c r="BI100" s="806"/>
      <c r="BJ100" s="806"/>
      <c r="BK100" s="806"/>
      <c r="BL100" s="806"/>
      <c r="BM100" s="806"/>
      <c r="BN100" s="806"/>
      <c r="BO100" s="806"/>
      <c r="BP100" s="806"/>
      <c r="BQ100" s="806"/>
      <c r="BR100" s="806"/>
      <c r="BS100" s="806"/>
      <c r="BT100" s="806"/>
      <c r="CJ100" s="136"/>
      <c r="CK100" s="136"/>
      <c r="CL100" s="136"/>
      <c r="CM100" s="136"/>
      <c r="CN100" s="136"/>
      <c r="CO100" s="136"/>
      <c r="CP100" s="136"/>
      <c r="CQ100" s="136"/>
      <c r="CR100" s="136"/>
      <c r="CS100" s="136"/>
      <c r="CT100" s="136"/>
      <c r="CU100" s="136"/>
      <c r="CV100" s="136"/>
      <c r="CW100" s="136"/>
      <c r="CX100" s="136"/>
      <c r="CY100" s="136"/>
      <c r="CZ100" s="136"/>
      <c r="DA100" s="136"/>
      <c r="DB100" s="136"/>
      <c r="DC100" s="136"/>
      <c r="DD100" s="136"/>
      <c r="DE100" s="136"/>
      <c r="DF100" s="136"/>
      <c r="DG100" s="136"/>
      <c r="DH100" s="136"/>
      <c r="DI100" s="136"/>
      <c r="DJ100" s="136"/>
      <c r="DK100" s="136"/>
    </row>
    <row r="101" spans="3:115" s="161" customFormat="1" ht="3" customHeight="1" x14ac:dyDescent="0.25">
      <c r="C101" s="310"/>
      <c r="D101" s="310"/>
      <c r="E101" s="310"/>
      <c r="F101" s="310"/>
      <c r="G101" s="310"/>
      <c r="H101" s="310"/>
      <c r="I101" s="310"/>
      <c r="J101" s="310"/>
      <c r="K101" s="310"/>
      <c r="L101" s="310"/>
      <c r="M101" s="310"/>
      <c r="N101" s="310"/>
      <c r="O101" s="310"/>
      <c r="P101" s="310"/>
      <c r="Q101" s="310"/>
      <c r="R101" s="310"/>
      <c r="S101" s="310"/>
      <c r="T101" s="310"/>
      <c r="U101" s="310"/>
      <c r="V101" s="310"/>
      <c r="W101" s="312"/>
      <c r="X101" s="312"/>
      <c r="Y101" s="312"/>
      <c r="Z101" s="312"/>
      <c r="AA101" s="312"/>
      <c r="AB101" s="312"/>
      <c r="AC101" s="312"/>
      <c r="AD101" s="312"/>
      <c r="AE101" s="312"/>
      <c r="AF101" s="312"/>
      <c r="AG101" s="312"/>
      <c r="AH101" s="312"/>
      <c r="AI101" s="312"/>
      <c r="AJ101" s="312"/>
      <c r="AK101" s="312"/>
      <c r="AL101" s="312"/>
      <c r="AM101" s="312"/>
      <c r="AN101" s="312"/>
      <c r="AO101" s="312"/>
      <c r="AP101" s="312"/>
      <c r="AQ101" s="312"/>
      <c r="AR101" s="312"/>
      <c r="AS101" s="806"/>
      <c r="AT101" s="806"/>
      <c r="AU101" s="806"/>
      <c r="AV101" s="806"/>
      <c r="AW101" s="806"/>
      <c r="AX101" s="806"/>
      <c r="AY101" s="806"/>
      <c r="AZ101" s="806"/>
      <c r="BA101" s="806"/>
      <c r="BB101" s="806"/>
      <c r="BC101" s="806"/>
      <c r="BD101" s="806"/>
      <c r="BE101" s="806"/>
      <c r="BF101" s="806"/>
      <c r="BG101" s="806"/>
      <c r="BH101" s="806"/>
      <c r="BI101" s="806"/>
      <c r="BJ101" s="806"/>
      <c r="BK101" s="806"/>
      <c r="BL101" s="806"/>
      <c r="BM101" s="806"/>
      <c r="BN101" s="806"/>
      <c r="BO101" s="806"/>
      <c r="BP101" s="806"/>
      <c r="BQ101" s="806"/>
      <c r="BR101" s="806"/>
      <c r="BS101" s="806"/>
      <c r="BT101" s="806"/>
      <c r="CJ101" s="136"/>
      <c r="CK101" s="136"/>
      <c r="CL101" s="136"/>
      <c r="CM101" s="136"/>
      <c r="CN101" s="136"/>
      <c r="CO101" s="136"/>
      <c r="CP101" s="136"/>
      <c r="CQ101" s="136"/>
      <c r="CR101" s="136"/>
      <c r="CS101" s="136"/>
      <c r="CT101" s="136"/>
      <c r="CU101" s="136"/>
      <c r="CV101" s="136"/>
      <c r="CW101" s="136"/>
      <c r="CX101" s="136"/>
      <c r="CY101" s="136"/>
      <c r="CZ101" s="136"/>
      <c r="DA101" s="136"/>
      <c r="DB101" s="136"/>
      <c r="DC101" s="136"/>
      <c r="DD101" s="136"/>
      <c r="DE101" s="136"/>
      <c r="DF101" s="136"/>
      <c r="DG101" s="136"/>
      <c r="DH101" s="136"/>
      <c r="DI101" s="136"/>
      <c r="DJ101" s="136"/>
      <c r="DK101" s="136"/>
    </row>
    <row r="102" spans="3:115" s="161" customFormat="1" ht="13.2" customHeight="1" x14ac:dyDescent="0.25">
      <c r="C102" s="316"/>
      <c r="D102" s="316"/>
      <c r="E102" s="316"/>
      <c r="F102" s="316"/>
      <c r="G102" s="316"/>
      <c r="H102" s="316"/>
      <c r="I102" s="316"/>
      <c r="J102" s="316"/>
      <c r="K102" s="316"/>
      <c r="L102" s="316"/>
      <c r="M102" s="316"/>
      <c r="N102" s="316"/>
      <c r="O102" s="316"/>
      <c r="P102" s="316"/>
      <c r="Q102" s="316"/>
      <c r="R102" s="316"/>
      <c r="S102" s="310"/>
      <c r="T102" s="310"/>
      <c r="U102" s="310"/>
      <c r="V102" s="310"/>
      <c r="W102" s="312"/>
      <c r="X102" s="312"/>
      <c r="Y102" s="312"/>
      <c r="Z102" s="312"/>
      <c r="AA102" s="312"/>
      <c r="AB102" s="312"/>
      <c r="AC102" s="312"/>
      <c r="AD102" s="312"/>
      <c r="AE102" s="312"/>
      <c r="AF102" s="312"/>
      <c r="AG102" s="312"/>
      <c r="AH102" s="312"/>
      <c r="AI102" s="312"/>
      <c r="AJ102" s="312"/>
      <c r="AK102" s="312"/>
      <c r="AL102" s="312"/>
      <c r="AM102" s="312"/>
      <c r="AN102" s="312"/>
      <c r="AO102" s="312"/>
      <c r="AP102" s="312"/>
      <c r="AQ102" s="312"/>
      <c r="AR102" s="312"/>
      <c r="AS102" s="806"/>
      <c r="AT102" s="806"/>
      <c r="AU102" s="806"/>
      <c r="AV102" s="806"/>
      <c r="AW102" s="806"/>
      <c r="AX102" s="806"/>
      <c r="AY102" s="806"/>
      <c r="AZ102" s="806"/>
      <c r="BA102" s="806"/>
      <c r="BB102" s="806"/>
      <c r="BC102" s="806"/>
      <c r="BD102" s="806"/>
      <c r="BE102" s="806"/>
      <c r="BF102" s="806"/>
      <c r="BG102" s="806"/>
      <c r="BH102" s="806"/>
      <c r="BI102" s="806"/>
      <c r="BJ102" s="806"/>
      <c r="BK102" s="806"/>
      <c r="BL102" s="806"/>
      <c r="BM102" s="806"/>
      <c r="BN102" s="806"/>
      <c r="BO102" s="806"/>
      <c r="BP102" s="806"/>
      <c r="BQ102" s="806"/>
      <c r="BR102" s="806"/>
      <c r="BS102" s="806"/>
      <c r="BT102" s="806"/>
    </row>
    <row r="103" spans="3:115" s="161" customFormat="1" ht="3" customHeight="1" x14ac:dyDescent="0.25">
      <c r="AS103" s="806"/>
      <c r="AT103" s="806"/>
      <c r="AU103" s="806"/>
      <c r="AV103" s="806"/>
      <c r="AW103" s="806"/>
      <c r="AX103" s="806"/>
      <c r="AY103" s="806"/>
      <c r="AZ103" s="806"/>
      <c r="BA103" s="806"/>
      <c r="BB103" s="806"/>
      <c r="BC103" s="806"/>
      <c r="BD103" s="806"/>
      <c r="BE103" s="806"/>
      <c r="BF103" s="806"/>
      <c r="BG103" s="806"/>
      <c r="BH103" s="806"/>
      <c r="BI103" s="806"/>
      <c r="BJ103" s="806"/>
      <c r="BK103" s="806"/>
      <c r="BL103" s="806"/>
      <c r="BM103" s="806"/>
      <c r="BN103" s="806"/>
      <c r="BO103" s="806"/>
      <c r="BP103" s="806"/>
      <c r="BQ103" s="806"/>
      <c r="BR103" s="806"/>
      <c r="BS103" s="806"/>
      <c r="BT103" s="806"/>
    </row>
    <row r="104" spans="3:115" s="161" customFormat="1" ht="13.2" customHeight="1" x14ac:dyDescent="0.25"/>
    <row r="105" spans="3:115" s="161" customFormat="1" ht="3" customHeight="1" x14ac:dyDescent="0.25"/>
    <row r="106" spans="3:115" s="161" customFormat="1" ht="13.2" customHeight="1" x14ac:dyDescent="0.25"/>
    <row r="107" spans="3:115" s="161" customFormat="1" ht="3" customHeight="1" x14ac:dyDescent="0.25"/>
    <row r="108" spans="3:115" s="161" customFormat="1" ht="13.2" customHeight="1" x14ac:dyDescent="0.25"/>
    <row r="109" spans="3:115" s="161" customFormat="1" ht="13.2" customHeight="1" x14ac:dyDescent="0.25"/>
    <row r="110" spans="3:115" s="161" customFormat="1" ht="13.2" customHeight="1" x14ac:dyDescent="0.25"/>
    <row r="111" spans="3:115" s="161" customFormat="1" ht="13.2" customHeight="1" x14ac:dyDescent="0.25"/>
    <row r="112" spans="3:115" s="161" customFormat="1" ht="13.2" customHeight="1" x14ac:dyDescent="0.25"/>
    <row r="113" s="161" customFormat="1" ht="13.2" customHeight="1" x14ac:dyDescent="0.25"/>
    <row r="114" s="161" customFormat="1" ht="13.2" customHeight="1" x14ac:dyDescent="0.25"/>
    <row r="115" s="161" customFormat="1" ht="13.2" customHeight="1" x14ac:dyDescent="0.25"/>
    <row r="116" s="161" customFormat="1" ht="13.2" customHeight="1" x14ac:dyDescent="0.25"/>
    <row r="117" s="161" customFormat="1" ht="13.2" customHeight="1" x14ac:dyDescent="0.25"/>
    <row r="118" s="161" customFormat="1" ht="13.2" customHeight="1" x14ac:dyDescent="0.25"/>
    <row r="119" s="161" customFormat="1" ht="13.2" customHeight="1" x14ac:dyDescent="0.25"/>
    <row r="120" s="161" customFormat="1" ht="13.2" customHeight="1" x14ac:dyDescent="0.25"/>
    <row r="121" s="161" customFormat="1" ht="13.2" customHeight="1" x14ac:dyDescent="0.25"/>
    <row r="122" s="161" customFormat="1" ht="13.2" customHeight="1" x14ac:dyDescent="0.25"/>
    <row r="123" s="161" customFormat="1" ht="13.2" customHeight="1" x14ac:dyDescent="0.25"/>
    <row r="124" s="161" customFormat="1" ht="13.2" customHeight="1" x14ac:dyDescent="0.25"/>
    <row r="125" s="161" customFormat="1" ht="13.2" customHeight="1" x14ac:dyDescent="0.25"/>
    <row r="126" s="161" customFormat="1" ht="13.2" customHeight="1" x14ac:dyDescent="0.25"/>
    <row r="127" s="161" customFormat="1" ht="13.2" customHeight="1" x14ac:dyDescent="0.25"/>
    <row r="128" s="161" customFormat="1" ht="13.2" customHeight="1" x14ac:dyDescent="0.25"/>
    <row r="129" s="161" customFormat="1" ht="13.2" customHeight="1" x14ac:dyDescent="0.25"/>
    <row r="130" s="161" customFormat="1" ht="13.2" customHeight="1" x14ac:dyDescent="0.25"/>
    <row r="131" s="161" customFormat="1" ht="13.2" customHeight="1" x14ac:dyDescent="0.25"/>
    <row r="132" s="161" customFormat="1" ht="13.2" customHeight="1" x14ac:dyDescent="0.25"/>
    <row r="133" s="161" customFormat="1" ht="13.2" customHeight="1" x14ac:dyDescent="0.25"/>
    <row r="134" s="161" customFormat="1" ht="13.2" customHeight="1" x14ac:dyDescent="0.25"/>
    <row r="135" s="161" customFormat="1" ht="13.2" customHeight="1" x14ac:dyDescent="0.25"/>
    <row r="136" s="161" customFormat="1" ht="13.2" customHeight="1" x14ac:dyDescent="0.25"/>
    <row r="137" s="161" customFormat="1" ht="13.2" customHeight="1" x14ac:dyDescent="0.25"/>
    <row r="138" s="161" customFormat="1" ht="13.2" customHeight="1" x14ac:dyDescent="0.25"/>
    <row r="139" s="161" customFormat="1" ht="13.2" customHeight="1" x14ac:dyDescent="0.25"/>
    <row r="140" s="161" customFormat="1" ht="13.2" customHeight="1" x14ac:dyDescent="0.25"/>
    <row r="141" s="161" customFormat="1" ht="13.2" customHeight="1" x14ac:dyDescent="0.25"/>
    <row r="142" s="161" customFormat="1" ht="13.2" customHeight="1" x14ac:dyDescent="0.25"/>
    <row r="143" s="161" customFormat="1" ht="13.2" customHeight="1" x14ac:dyDescent="0.25"/>
    <row r="144" s="161" customFormat="1" ht="13.2" customHeight="1" x14ac:dyDescent="0.25"/>
    <row r="145" s="161" customFormat="1" ht="13.2" customHeight="1" x14ac:dyDescent="0.25"/>
    <row r="146" s="161" customFormat="1" ht="13.2" customHeight="1" x14ac:dyDescent="0.25"/>
    <row r="147" s="161" customFormat="1" ht="13.2" customHeight="1" x14ac:dyDescent="0.25"/>
    <row r="148" s="161" customFormat="1" ht="13.2" customHeight="1" x14ac:dyDescent="0.25"/>
    <row r="149" s="161" customFormat="1" ht="13.2" customHeight="1" x14ac:dyDescent="0.25"/>
    <row r="150" s="161" customFormat="1" ht="13.2" customHeight="1" x14ac:dyDescent="0.25"/>
    <row r="151" s="161" customFormat="1" ht="13.2" customHeight="1" x14ac:dyDescent="0.25"/>
    <row r="152" s="161" customFormat="1" ht="13.2" customHeight="1" x14ac:dyDescent="0.25"/>
    <row r="153" s="161" customFormat="1" ht="13.2" customHeight="1" x14ac:dyDescent="0.25"/>
    <row r="154" s="161" customFormat="1" ht="13.2" customHeight="1" x14ac:dyDescent="0.25"/>
    <row r="155" s="161" customFormat="1" ht="13.2" customHeight="1" x14ac:dyDescent="0.25"/>
    <row r="156" s="161" customFormat="1" ht="13.2" customHeight="1" x14ac:dyDescent="0.25"/>
    <row r="157" s="161" customFormat="1" ht="13.2" customHeight="1" x14ac:dyDescent="0.25"/>
    <row r="158" s="161" customFormat="1" ht="13.2" customHeight="1" x14ac:dyDescent="0.25"/>
    <row r="159" s="161" customFormat="1" ht="13.2" customHeight="1" x14ac:dyDescent="0.25"/>
    <row r="160" s="161" customFormat="1" ht="13.2" customHeight="1" x14ac:dyDescent="0.25"/>
    <row r="161" s="161" customFormat="1" ht="13.2" customHeight="1" x14ac:dyDescent="0.25"/>
    <row r="162" s="161" customFormat="1" ht="13.2" customHeight="1" x14ac:dyDescent="0.25"/>
    <row r="163" s="161" customFormat="1" ht="13.2" customHeight="1" x14ac:dyDescent="0.25"/>
    <row r="164" s="161" customFormat="1" ht="13.2" customHeight="1" x14ac:dyDescent="0.25"/>
    <row r="165" s="161" customFormat="1" ht="13.2" customHeight="1" x14ac:dyDescent="0.25"/>
    <row r="166" s="161" customFormat="1" x14ac:dyDescent="0.25"/>
    <row r="167" s="161" customFormat="1" x14ac:dyDescent="0.25"/>
    <row r="168" s="161" customFormat="1" x14ac:dyDescent="0.25"/>
    <row r="169" s="161" customFormat="1" x14ac:dyDescent="0.25"/>
    <row r="170" s="161" customFormat="1" x14ac:dyDescent="0.25"/>
    <row r="171" s="161" customFormat="1" x14ac:dyDescent="0.25"/>
    <row r="172" s="161" customFormat="1" x14ac:dyDescent="0.25"/>
    <row r="173" s="161" customFormat="1" x14ac:dyDescent="0.25"/>
    <row r="174" s="161" customFormat="1" x14ac:dyDescent="0.25"/>
    <row r="175" s="161" customFormat="1" x14ac:dyDescent="0.25"/>
    <row r="176" s="161" customFormat="1" x14ac:dyDescent="0.25"/>
    <row r="177" s="161" customFormat="1" x14ac:dyDescent="0.25"/>
    <row r="178" s="161" customFormat="1" x14ac:dyDescent="0.25"/>
    <row r="179" s="161" customFormat="1" x14ac:dyDescent="0.25"/>
    <row r="180" s="161" customFormat="1" x14ac:dyDescent="0.25"/>
    <row r="181" s="161" customFormat="1" x14ac:dyDescent="0.25"/>
    <row r="182" s="161" customFormat="1" x14ac:dyDescent="0.25"/>
    <row r="183" s="161" customFormat="1" x14ac:dyDescent="0.25"/>
    <row r="184" s="161" customFormat="1" x14ac:dyDescent="0.25"/>
    <row r="185" s="161" customFormat="1" x14ac:dyDescent="0.25"/>
    <row r="186" s="161" customFormat="1" x14ac:dyDescent="0.25"/>
    <row r="187" s="161" customFormat="1" x14ac:dyDescent="0.25"/>
    <row r="188" s="161" customFormat="1" x14ac:dyDescent="0.25"/>
    <row r="189" s="161" customFormat="1" x14ac:dyDescent="0.25"/>
    <row r="190" s="161" customFormat="1" x14ac:dyDescent="0.25"/>
    <row r="191" s="161" customFormat="1" x14ac:dyDescent="0.25"/>
    <row r="192" s="161" customFormat="1" x14ac:dyDescent="0.25"/>
    <row r="193" s="161" customFormat="1" x14ac:dyDescent="0.25"/>
    <row r="194" s="161" customFormat="1" x14ac:dyDescent="0.25"/>
    <row r="195" s="161" customFormat="1" x14ac:dyDescent="0.25"/>
    <row r="196" s="161" customFormat="1" x14ac:dyDescent="0.25"/>
    <row r="197" s="161" customFormat="1" x14ac:dyDescent="0.25"/>
    <row r="198" s="161" customFormat="1" x14ac:dyDescent="0.25"/>
    <row r="199" s="161" customFormat="1" x14ac:dyDescent="0.25"/>
    <row r="200" s="161" customFormat="1" x14ac:dyDescent="0.25"/>
    <row r="201" s="161" customFormat="1" x14ac:dyDescent="0.25"/>
    <row r="202" s="161" customFormat="1" x14ac:dyDescent="0.25"/>
    <row r="203" s="161" customFormat="1" x14ac:dyDescent="0.25"/>
    <row r="204" s="161" customFormat="1" x14ac:dyDescent="0.25"/>
    <row r="205" s="161" customFormat="1" x14ac:dyDescent="0.25"/>
    <row r="206" s="161" customFormat="1" x14ac:dyDescent="0.25"/>
    <row r="207" s="161" customFormat="1" x14ac:dyDescent="0.25"/>
    <row r="208" s="161" customFormat="1" x14ac:dyDescent="0.25"/>
    <row r="209" s="161" customFormat="1" x14ac:dyDescent="0.25"/>
    <row r="210" s="161" customFormat="1" x14ac:dyDescent="0.25"/>
    <row r="211" s="161" customFormat="1" x14ac:dyDescent="0.25"/>
    <row r="212" s="161" customFormat="1" x14ac:dyDescent="0.25"/>
    <row r="213" s="161" customFormat="1" x14ac:dyDescent="0.25"/>
    <row r="214" s="161" customFormat="1" x14ac:dyDescent="0.25"/>
    <row r="215" s="161" customFormat="1" x14ac:dyDescent="0.25"/>
    <row r="216" s="161" customFormat="1" x14ac:dyDescent="0.25"/>
    <row r="217" s="161" customFormat="1" x14ac:dyDescent="0.25"/>
    <row r="218" s="161" customFormat="1" x14ac:dyDescent="0.25"/>
    <row r="219" s="161" customFormat="1" x14ac:dyDescent="0.25"/>
    <row r="220" s="161" customFormat="1" x14ac:dyDescent="0.25"/>
    <row r="221" s="161" customFormat="1" x14ac:dyDescent="0.25"/>
    <row r="222" s="161" customFormat="1" x14ac:dyDescent="0.25"/>
    <row r="223" s="161" customFormat="1" x14ac:dyDescent="0.25"/>
    <row r="224" s="161" customFormat="1" x14ac:dyDescent="0.25"/>
    <row r="225" s="161" customFormat="1" x14ac:dyDescent="0.25"/>
    <row r="226" s="161" customFormat="1" x14ac:dyDescent="0.25"/>
    <row r="227" s="161" customFormat="1" x14ac:dyDescent="0.25"/>
    <row r="228" s="161" customFormat="1" x14ac:dyDescent="0.25"/>
    <row r="229" s="161" customFormat="1" x14ac:dyDescent="0.25"/>
    <row r="230" s="161" customFormat="1" x14ac:dyDescent="0.25"/>
    <row r="231" s="161" customFormat="1" x14ac:dyDescent="0.25"/>
    <row r="232" s="161" customFormat="1" x14ac:dyDescent="0.25"/>
    <row r="233" s="161" customFormat="1" x14ac:dyDescent="0.25"/>
    <row r="234" s="161" customFormat="1" x14ac:dyDescent="0.25"/>
    <row r="235" s="161" customFormat="1" x14ac:dyDescent="0.25"/>
    <row r="236" s="161" customFormat="1" x14ac:dyDescent="0.25"/>
    <row r="237" s="161" customFormat="1" x14ac:dyDescent="0.25"/>
    <row r="238" s="161" customFormat="1" x14ac:dyDescent="0.25"/>
    <row r="239" s="161" customFormat="1" x14ac:dyDescent="0.25"/>
    <row r="240" s="161" customFormat="1" x14ac:dyDescent="0.25"/>
    <row r="241" s="161" customFormat="1" x14ac:dyDescent="0.25"/>
    <row r="242" s="161" customFormat="1" x14ac:dyDescent="0.25"/>
    <row r="243" s="161" customFormat="1" x14ac:dyDescent="0.25"/>
    <row r="244" s="161" customFormat="1" x14ac:dyDescent="0.25"/>
    <row r="245" s="161" customFormat="1" x14ac:dyDescent="0.25"/>
    <row r="246" s="161" customFormat="1" x14ac:dyDescent="0.25"/>
    <row r="247" s="161" customFormat="1" x14ac:dyDescent="0.25"/>
    <row r="248" s="161" customFormat="1" x14ac:dyDescent="0.25"/>
    <row r="249" s="161" customFormat="1" x14ac:dyDescent="0.25"/>
    <row r="250" s="161" customFormat="1" x14ac:dyDescent="0.25"/>
    <row r="251" s="161" customFormat="1" x14ac:dyDescent="0.25"/>
    <row r="252" s="161" customFormat="1" x14ac:dyDescent="0.25"/>
    <row r="253" s="161" customFormat="1" x14ac:dyDescent="0.25"/>
    <row r="254" s="161" customFormat="1" x14ac:dyDescent="0.25"/>
    <row r="255" s="161" customFormat="1" x14ac:dyDescent="0.25"/>
    <row r="256" s="161" customFormat="1" x14ac:dyDescent="0.25"/>
    <row r="257" s="161" customFormat="1" x14ac:dyDescent="0.25"/>
    <row r="258" s="161" customFormat="1" x14ac:dyDescent="0.25"/>
    <row r="259" s="161" customFormat="1" x14ac:dyDescent="0.25"/>
    <row r="260" s="161" customFormat="1" x14ac:dyDescent="0.25"/>
    <row r="261" s="161" customFormat="1" x14ac:dyDescent="0.25"/>
    <row r="262" s="161" customFormat="1" x14ac:dyDescent="0.25"/>
    <row r="263" s="161" customFormat="1" x14ac:dyDescent="0.25"/>
    <row r="264" s="161" customFormat="1" x14ac:dyDescent="0.25"/>
    <row r="265" s="161" customFormat="1" x14ac:dyDescent="0.25"/>
    <row r="266" s="161" customFormat="1" x14ac:dyDescent="0.25"/>
    <row r="267" s="161" customFormat="1" x14ac:dyDescent="0.25"/>
    <row r="268" s="161" customFormat="1" x14ac:dyDescent="0.25"/>
    <row r="269" s="161" customFormat="1" x14ac:dyDescent="0.25"/>
    <row r="270" s="161" customFormat="1" x14ac:dyDescent="0.25"/>
    <row r="271" s="161" customFormat="1" x14ac:dyDescent="0.25"/>
    <row r="272" s="161" customFormat="1" x14ac:dyDescent="0.25"/>
    <row r="273" s="161" customFormat="1" x14ac:dyDescent="0.25"/>
    <row r="274" s="161" customFormat="1" x14ac:dyDescent="0.25"/>
    <row r="275" s="161" customFormat="1" x14ac:dyDescent="0.25"/>
    <row r="276" s="161" customFormat="1" x14ac:dyDescent="0.25"/>
    <row r="277" s="161" customFormat="1" x14ac:dyDescent="0.25"/>
    <row r="278" s="161" customFormat="1" x14ac:dyDescent="0.25"/>
    <row r="279" s="161" customFormat="1" x14ac:dyDescent="0.25"/>
    <row r="280" s="161" customFormat="1" x14ac:dyDescent="0.25"/>
    <row r="281" s="161" customFormat="1" x14ac:dyDescent="0.25"/>
    <row r="282" s="161" customFormat="1" x14ac:dyDescent="0.25"/>
    <row r="283" s="161" customFormat="1" x14ac:dyDescent="0.25"/>
    <row r="284" s="161" customFormat="1" x14ac:dyDescent="0.25"/>
    <row r="285" s="161" customFormat="1" x14ac:dyDescent="0.25"/>
    <row r="286" s="161" customFormat="1" x14ac:dyDescent="0.25"/>
    <row r="287" s="161" customFormat="1" x14ac:dyDescent="0.25"/>
    <row r="288" s="161" customFormat="1" x14ac:dyDescent="0.25"/>
    <row r="289" s="161" customFormat="1" x14ac:dyDescent="0.25"/>
    <row r="290" s="161" customFormat="1" x14ac:dyDescent="0.25"/>
    <row r="291" s="161" customFormat="1" x14ac:dyDescent="0.25"/>
    <row r="292" s="161" customFormat="1" x14ac:dyDescent="0.25"/>
    <row r="293" s="161" customFormat="1" x14ac:dyDescent="0.25"/>
    <row r="294" s="161" customFormat="1" x14ac:dyDescent="0.25"/>
    <row r="295" s="161" customFormat="1" x14ac:dyDescent="0.25"/>
    <row r="296" s="161" customFormat="1" x14ac:dyDescent="0.25"/>
    <row r="297" s="161" customFormat="1" x14ac:dyDescent="0.25"/>
    <row r="298" s="161" customFormat="1" x14ac:dyDescent="0.25"/>
    <row r="299" s="161" customFormat="1" x14ac:dyDescent="0.25"/>
    <row r="300" s="161" customFormat="1" x14ac:dyDescent="0.25"/>
    <row r="301" s="161" customFormat="1" x14ac:dyDescent="0.25"/>
    <row r="302" s="161" customFormat="1" x14ac:dyDescent="0.25"/>
    <row r="303" s="161" customFormat="1" x14ac:dyDescent="0.25"/>
    <row r="304" s="161" customFormat="1" x14ac:dyDescent="0.25"/>
    <row r="305" s="161" customFormat="1" x14ac:dyDescent="0.25"/>
    <row r="306" s="161" customFormat="1" x14ac:dyDescent="0.25"/>
    <row r="307" s="161" customFormat="1" x14ac:dyDescent="0.25"/>
    <row r="308" s="161" customFormat="1" x14ac:dyDescent="0.25"/>
    <row r="309" s="161" customFormat="1" x14ac:dyDescent="0.25"/>
    <row r="310" s="161" customFormat="1" x14ac:dyDescent="0.25"/>
    <row r="311" s="161" customFormat="1" x14ac:dyDescent="0.25"/>
    <row r="312" s="161" customFormat="1" x14ac:dyDescent="0.25"/>
    <row r="313" s="161" customFormat="1" x14ac:dyDescent="0.25"/>
    <row r="314" s="161" customFormat="1" x14ac:dyDescent="0.25"/>
    <row r="315" s="161" customFormat="1" x14ac:dyDescent="0.25"/>
    <row r="316" s="161" customFormat="1" x14ac:dyDescent="0.25"/>
    <row r="317" s="161" customFormat="1" x14ac:dyDescent="0.25"/>
    <row r="318" s="161" customFormat="1" x14ac:dyDescent="0.25"/>
    <row r="319" s="161" customFormat="1" x14ac:dyDescent="0.25"/>
    <row r="320" s="161" customFormat="1" x14ac:dyDescent="0.25"/>
    <row r="321" s="161" customFormat="1" x14ac:dyDescent="0.25"/>
    <row r="322" s="161" customFormat="1" x14ac:dyDescent="0.25"/>
    <row r="323" s="161" customFormat="1" x14ac:dyDescent="0.25"/>
    <row r="324" s="161" customFormat="1" x14ac:dyDescent="0.25"/>
    <row r="325" s="161" customFormat="1" x14ac:dyDescent="0.25"/>
    <row r="326" s="161" customFormat="1" x14ac:dyDescent="0.25"/>
    <row r="327" s="161" customFormat="1" x14ac:dyDescent="0.25"/>
    <row r="328" s="161" customFormat="1" x14ac:dyDescent="0.25"/>
    <row r="329" s="161" customFormat="1" x14ac:dyDescent="0.25"/>
    <row r="330" s="161" customFormat="1" x14ac:dyDescent="0.25"/>
    <row r="331" s="161" customFormat="1" x14ac:dyDescent="0.25"/>
    <row r="332" s="161" customFormat="1" x14ac:dyDescent="0.25"/>
    <row r="333" s="161" customFormat="1" x14ac:dyDescent="0.25"/>
    <row r="334" s="161" customFormat="1" x14ac:dyDescent="0.25"/>
    <row r="335" s="161" customFormat="1" x14ac:dyDescent="0.25"/>
    <row r="336" s="161" customFormat="1" x14ac:dyDescent="0.25"/>
    <row r="337" s="161" customFormat="1" x14ac:dyDescent="0.25"/>
    <row r="338" s="161" customFormat="1" x14ac:dyDescent="0.25"/>
    <row r="339" s="161" customFormat="1" x14ac:dyDescent="0.25"/>
    <row r="340" s="161" customFormat="1" x14ac:dyDescent="0.25"/>
    <row r="341" s="161" customFormat="1" x14ac:dyDescent="0.25"/>
    <row r="342" s="161" customFormat="1" x14ac:dyDescent="0.25"/>
    <row r="343" s="161" customFormat="1" x14ac:dyDescent="0.25"/>
    <row r="344" s="161" customFormat="1" x14ac:dyDescent="0.25"/>
    <row r="345" s="161" customFormat="1" x14ac:dyDescent="0.25"/>
    <row r="346" s="161" customFormat="1" x14ac:dyDescent="0.25"/>
    <row r="347" s="161" customFormat="1" x14ac:dyDescent="0.25"/>
    <row r="348" s="161" customFormat="1" x14ac:dyDescent="0.25"/>
    <row r="349" s="161" customFormat="1" x14ac:dyDescent="0.25"/>
    <row r="350" s="161" customFormat="1" x14ac:dyDescent="0.25"/>
    <row r="351" s="161" customFormat="1" x14ac:dyDescent="0.25"/>
    <row r="352" s="161" customFormat="1" x14ac:dyDescent="0.25"/>
    <row r="353" s="161" customFormat="1" x14ac:dyDescent="0.25"/>
    <row r="354" s="161" customFormat="1" x14ac:dyDescent="0.25"/>
    <row r="355" s="161" customFormat="1" x14ac:dyDescent="0.25"/>
    <row r="356" s="161" customFormat="1" x14ac:dyDescent="0.25"/>
    <row r="357" s="161" customFormat="1" x14ac:dyDescent="0.25"/>
    <row r="358" s="161" customFormat="1" x14ac:dyDescent="0.25"/>
    <row r="359" s="161" customFormat="1" x14ac:dyDescent="0.25"/>
    <row r="360" s="161" customFormat="1" x14ac:dyDescent="0.25"/>
    <row r="361" s="161" customFormat="1" x14ac:dyDescent="0.25"/>
    <row r="362" s="161" customFormat="1" x14ac:dyDescent="0.25"/>
    <row r="363" s="161" customFormat="1" x14ac:dyDescent="0.25"/>
    <row r="364" s="161" customFormat="1" x14ac:dyDescent="0.25"/>
    <row r="365" s="161" customFormat="1" x14ac:dyDescent="0.25"/>
    <row r="366" s="161" customFormat="1" x14ac:dyDescent="0.25"/>
    <row r="367" s="161" customFormat="1" x14ac:dyDescent="0.25"/>
    <row r="368" s="161" customFormat="1" x14ac:dyDescent="0.25"/>
    <row r="369" s="161" customFormat="1" x14ac:dyDescent="0.25"/>
    <row r="370" s="161" customFormat="1" x14ac:dyDescent="0.25"/>
    <row r="371" s="161" customFormat="1" x14ac:dyDescent="0.25"/>
    <row r="372" s="161" customFormat="1" x14ac:dyDescent="0.25"/>
    <row r="373" s="161" customFormat="1" x14ac:dyDescent="0.25"/>
    <row r="374" s="161" customFormat="1" x14ac:dyDescent="0.25"/>
    <row r="375" s="161" customFormat="1" x14ac:dyDescent="0.25"/>
    <row r="376" s="161" customFormat="1" x14ac:dyDescent="0.25"/>
    <row r="377" s="161" customFormat="1" x14ac:dyDescent="0.25"/>
    <row r="378" s="161" customFormat="1" x14ac:dyDescent="0.25"/>
    <row r="379" s="161" customFormat="1" x14ac:dyDescent="0.25"/>
    <row r="380" s="161" customFormat="1" x14ac:dyDescent="0.25"/>
    <row r="381" s="161" customFormat="1" x14ac:dyDescent="0.25"/>
    <row r="382" s="161" customFormat="1" x14ac:dyDescent="0.25"/>
    <row r="383" s="161" customFormat="1" x14ac:dyDescent="0.25"/>
    <row r="384" s="161" customFormat="1" x14ac:dyDescent="0.25"/>
    <row r="385" s="161" customFormat="1" x14ac:dyDescent="0.25"/>
    <row r="386" s="161" customFormat="1" x14ac:dyDescent="0.25"/>
    <row r="387" s="161" customFormat="1" x14ac:dyDescent="0.25"/>
    <row r="388" s="161" customFormat="1" x14ac:dyDescent="0.25"/>
  </sheetData>
  <mergeCells count="258">
    <mergeCell ref="AS77:AW77"/>
    <mergeCell ref="F79:AD85"/>
    <mergeCell ref="AS79:BT85"/>
    <mergeCell ref="F91:AA91"/>
    <mergeCell ref="C94:BT94"/>
    <mergeCell ref="AS100:BT103"/>
    <mergeCell ref="C46:BT46"/>
    <mergeCell ref="C48:BT48"/>
    <mergeCell ref="C56:BT56"/>
    <mergeCell ref="C68:BT68"/>
    <mergeCell ref="AS72:BT72"/>
    <mergeCell ref="C75:BT75"/>
    <mergeCell ref="BF38:BY38"/>
    <mergeCell ref="BZ38:CF38"/>
    <mergeCell ref="B39:C39"/>
    <mergeCell ref="D39:J39"/>
    <mergeCell ref="K39:AD39"/>
    <mergeCell ref="AE39:AP39"/>
    <mergeCell ref="AQ39:AW39"/>
    <mergeCell ref="AX39:BE39"/>
    <mergeCell ref="BF39:BY39"/>
    <mergeCell ref="BZ39:CF39"/>
    <mergeCell ref="B38:C38"/>
    <mergeCell ref="D38:J38"/>
    <mergeCell ref="K38:AD38"/>
    <mergeCell ref="AE38:AP38"/>
    <mergeCell ref="AQ38:AW38"/>
    <mergeCell ref="AX38:BE38"/>
    <mergeCell ref="BF36:BY36"/>
    <mergeCell ref="BZ36:CF36"/>
    <mergeCell ref="B37:C37"/>
    <mergeCell ref="D37:J37"/>
    <mergeCell ref="K37:AD37"/>
    <mergeCell ref="AE37:AP37"/>
    <mergeCell ref="AQ37:AW37"/>
    <mergeCell ref="AX37:BE37"/>
    <mergeCell ref="BF37:BY37"/>
    <mergeCell ref="BZ37:CF37"/>
    <mergeCell ref="B36:C36"/>
    <mergeCell ref="D36:J36"/>
    <mergeCell ref="K36:AD36"/>
    <mergeCell ref="AE36:AP36"/>
    <mergeCell ref="AQ36:AW36"/>
    <mergeCell ref="AX36:BE36"/>
    <mergeCell ref="B34:C34"/>
    <mergeCell ref="D34:BE34"/>
    <mergeCell ref="BF34:BY34"/>
    <mergeCell ref="BZ34:CF34"/>
    <mergeCell ref="B35:C35"/>
    <mergeCell ref="D35:BE35"/>
    <mergeCell ref="BF35:BY35"/>
    <mergeCell ref="BZ35:CF35"/>
    <mergeCell ref="BF32:BY32"/>
    <mergeCell ref="BZ32:CF32"/>
    <mergeCell ref="B33:C33"/>
    <mergeCell ref="D33:J33"/>
    <mergeCell ref="K33:AD33"/>
    <mergeCell ref="AE33:AP33"/>
    <mergeCell ref="AQ33:AW33"/>
    <mergeCell ref="AX33:BE33"/>
    <mergeCell ref="BF33:BY33"/>
    <mergeCell ref="BZ33:CF33"/>
    <mergeCell ref="B32:C32"/>
    <mergeCell ref="D32:J32"/>
    <mergeCell ref="K32:AD32"/>
    <mergeCell ref="AE32:AP32"/>
    <mergeCell ref="AQ32:AW32"/>
    <mergeCell ref="AX32:BE32"/>
    <mergeCell ref="BF30:BY30"/>
    <mergeCell ref="BZ30:CF30"/>
    <mergeCell ref="B31:C31"/>
    <mergeCell ref="D31:J31"/>
    <mergeCell ref="K31:AD31"/>
    <mergeCell ref="AE31:AP31"/>
    <mergeCell ref="AQ31:AW31"/>
    <mergeCell ref="AX31:BE31"/>
    <mergeCell ref="BF31:BY31"/>
    <mergeCell ref="BZ31:CF31"/>
    <mergeCell ref="B30:C30"/>
    <mergeCell ref="D30:J30"/>
    <mergeCell ref="K30:AD30"/>
    <mergeCell ref="AE30:AP30"/>
    <mergeCell ref="AQ30:AW30"/>
    <mergeCell ref="AX30:BE30"/>
    <mergeCell ref="BF28:BY28"/>
    <mergeCell ref="BZ28:CF28"/>
    <mergeCell ref="B29:C29"/>
    <mergeCell ref="D29:J29"/>
    <mergeCell ref="K29:AD29"/>
    <mergeCell ref="AE29:AP29"/>
    <mergeCell ref="AQ29:AW29"/>
    <mergeCell ref="AX29:BE29"/>
    <mergeCell ref="BF29:BY29"/>
    <mergeCell ref="BZ29:CF29"/>
    <mergeCell ref="B28:C28"/>
    <mergeCell ref="D28:J28"/>
    <mergeCell ref="K28:AD28"/>
    <mergeCell ref="AE28:AP28"/>
    <mergeCell ref="AQ28:AW28"/>
    <mergeCell ref="AX28:BE28"/>
    <mergeCell ref="BF26:BY26"/>
    <mergeCell ref="BZ26:CF26"/>
    <mergeCell ref="B27:C27"/>
    <mergeCell ref="D27:J27"/>
    <mergeCell ref="K27:AD27"/>
    <mergeCell ref="AE27:AP27"/>
    <mergeCell ref="AQ27:AW27"/>
    <mergeCell ref="AX27:BE27"/>
    <mergeCell ref="BF27:BY27"/>
    <mergeCell ref="BZ27:CF27"/>
    <mergeCell ref="B26:C26"/>
    <mergeCell ref="D26:J26"/>
    <mergeCell ref="K26:AD26"/>
    <mergeCell ref="AE26:AP26"/>
    <mergeCell ref="AQ26:AW26"/>
    <mergeCell ref="AX26:BE26"/>
    <mergeCell ref="BF24:BY24"/>
    <mergeCell ref="BZ24:CF24"/>
    <mergeCell ref="B25:C25"/>
    <mergeCell ref="D25:J25"/>
    <mergeCell ref="K25:AD25"/>
    <mergeCell ref="AE25:AP25"/>
    <mergeCell ref="AQ25:AW25"/>
    <mergeCell ref="AX25:BE25"/>
    <mergeCell ref="BF25:BY25"/>
    <mergeCell ref="BZ25:CF25"/>
    <mergeCell ref="B24:C24"/>
    <mergeCell ref="D24:J24"/>
    <mergeCell ref="K24:AD24"/>
    <mergeCell ref="AE24:AP24"/>
    <mergeCell ref="AQ24:AW24"/>
    <mergeCell ref="AX24:BE24"/>
    <mergeCell ref="BF22:BY22"/>
    <mergeCell ref="BZ22:CF22"/>
    <mergeCell ref="B23:C23"/>
    <mergeCell ref="D23:J23"/>
    <mergeCell ref="K23:AD23"/>
    <mergeCell ref="AE23:AP23"/>
    <mergeCell ref="AQ23:AW23"/>
    <mergeCell ref="AX23:BE23"/>
    <mergeCell ref="BF23:BY23"/>
    <mergeCell ref="BZ23:CF23"/>
    <mergeCell ref="B22:C22"/>
    <mergeCell ref="D22:J22"/>
    <mergeCell ref="K22:AD22"/>
    <mergeCell ref="AE22:AP22"/>
    <mergeCell ref="AQ22:AW22"/>
    <mergeCell ref="AX22:BE22"/>
    <mergeCell ref="BF20:BY20"/>
    <mergeCell ref="BZ20:CF20"/>
    <mergeCell ref="B21:C21"/>
    <mergeCell ref="D21:J21"/>
    <mergeCell ref="K21:AD21"/>
    <mergeCell ref="AE21:AP21"/>
    <mergeCell ref="AQ21:AW21"/>
    <mergeCell ref="AX21:BE21"/>
    <mergeCell ref="BF21:BY21"/>
    <mergeCell ref="BZ21:CF21"/>
    <mergeCell ref="B20:C20"/>
    <mergeCell ref="D20:J20"/>
    <mergeCell ref="K20:AD20"/>
    <mergeCell ref="AE20:AP20"/>
    <mergeCell ref="AQ20:AW20"/>
    <mergeCell ref="AX20:BE20"/>
    <mergeCell ref="BF18:BY18"/>
    <mergeCell ref="BZ18:CF18"/>
    <mergeCell ref="B19:C19"/>
    <mergeCell ref="D19:J19"/>
    <mergeCell ref="K19:AD19"/>
    <mergeCell ref="AE19:AP19"/>
    <mergeCell ref="AQ19:AW19"/>
    <mergeCell ref="AX19:BE19"/>
    <mergeCell ref="BF19:BY19"/>
    <mergeCell ref="BZ19:CF19"/>
    <mergeCell ref="B18:C18"/>
    <mergeCell ref="D18:J18"/>
    <mergeCell ref="K18:AD18"/>
    <mergeCell ref="AE18:AP18"/>
    <mergeCell ref="AQ18:AW18"/>
    <mergeCell ref="AX18:BE18"/>
    <mergeCell ref="BF16:BY16"/>
    <mergeCell ref="BZ16:CF16"/>
    <mergeCell ref="B17:C17"/>
    <mergeCell ref="D17:J17"/>
    <mergeCell ref="K17:AD17"/>
    <mergeCell ref="AE17:AP17"/>
    <mergeCell ref="AQ17:AW17"/>
    <mergeCell ref="AX17:BE17"/>
    <mergeCell ref="BF17:BY17"/>
    <mergeCell ref="BZ17:CF17"/>
    <mergeCell ref="B16:C16"/>
    <mergeCell ref="D16:J16"/>
    <mergeCell ref="K16:AD16"/>
    <mergeCell ref="AE16:AP16"/>
    <mergeCell ref="AQ16:AW16"/>
    <mergeCell ref="AX16:BE16"/>
    <mergeCell ref="BF14:BY14"/>
    <mergeCell ref="BZ14:CF14"/>
    <mergeCell ref="B15:C15"/>
    <mergeCell ref="D15:J15"/>
    <mergeCell ref="AX15:BE15"/>
    <mergeCell ref="BF15:BY15"/>
    <mergeCell ref="BZ15:CF15"/>
    <mergeCell ref="B14:C14"/>
    <mergeCell ref="D14:J14"/>
    <mergeCell ref="AX14:BE14"/>
    <mergeCell ref="K14:AW14"/>
    <mergeCell ref="K15:AW15"/>
    <mergeCell ref="BF12:BY12"/>
    <mergeCell ref="BZ12:CF12"/>
    <mergeCell ref="B13:C13"/>
    <mergeCell ref="D13:J13"/>
    <mergeCell ref="AX13:BE13"/>
    <mergeCell ref="BF13:BY13"/>
    <mergeCell ref="BZ13:CF13"/>
    <mergeCell ref="B12:C12"/>
    <mergeCell ref="D12:J12"/>
    <mergeCell ref="AX12:BE12"/>
    <mergeCell ref="K12:AW12"/>
    <mergeCell ref="K13:AW13"/>
    <mergeCell ref="BF10:BY10"/>
    <mergeCell ref="BZ10:CF10"/>
    <mergeCell ref="B11:C11"/>
    <mergeCell ref="D11:J11"/>
    <mergeCell ref="AX11:BE11"/>
    <mergeCell ref="BF11:BY11"/>
    <mergeCell ref="BZ11:CF11"/>
    <mergeCell ref="B10:C10"/>
    <mergeCell ref="D10:J10"/>
    <mergeCell ref="AX10:BE10"/>
    <mergeCell ref="K10:AW10"/>
    <mergeCell ref="K11:AW11"/>
    <mergeCell ref="BF8:BY8"/>
    <mergeCell ref="BZ8:CF8"/>
    <mergeCell ref="B9:C9"/>
    <mergeCell ref="D9:J9"/>
    <mergeCell ref="K9:AD9"/>
    <mergeCell ref="AE9:AP9"/>
    <mergeCell ref="AQ9:AW9"/>
    <mergeCell ref="AX9:BE9"/>
    <mergeCell ref="BF9:BY9"/>
    <mergeCell ref="BZ9:CF9"/>
    <mergeCell ref="B8:C8"/>
    <mergeCell ref="D8:J8"/>
    <mergeCell ref="K8:AD8"/>
    <mergeCell ref="AE8:AP8"/>
    <mergeCell ref="AQ8:AW8"/>
    <mergeCell ref="AX8:BE8"/>
    <mergeCell ref="A4:CF4"/>
    <mergeCell ref="B6:CF6"/>
    <mergeCell ref="B7:C7"/>
    <mergeCell ref="D7:J7"/>
    <mergeCell ref="K7:AD7"/>
    <mergeCell ref="AE7:AP7"/>
    <mergeCell ref="AQ7:AW7"/>
    <mergeCell ref="AX7:BE7"/>
    <mergeCell ref="BF7:BY7"/>
    <mergeCell ref="BZ7:CF7"/>
  </mergeCells>
  <conditionalFormatting sqref="BF8">
    <cfRule type="expression" dxfId="22" priority="23">
      <formula>$CJ$6="YES"</formula>
    </cfRule>
  </conditionalFormatting>
  <conditionalFormatting sqref="BZ8">
    <cfRule type="expression" dxfId="21" priority="22">
      <formula>$CJ$6="YES"</formula>
    </cfRule>
  </conditionalFormatting>
  <conditionalFormatting sqref="BF9:BF32">
    <cfRule type="expression" dxfId="20" priority="21">
      <formula>$CJ$6="YES"</formula>
    </cfRule>
  </conditionalFormatting>
  <conditionalFormatting sqref="D24">
    <cfRule type="expression" dxfId="19" priority="20">
      <formula>$CJ$6="YES"</formula>
    </cfRule>
  </conditionalFormatting>
  <conditionalFormatting sqref="K24">
    <cfRule type="expression" dxfId="18" priority="19">
      <formula>$CJ$6="YES"</formula>
    </cfRule>
  </conditionalFormatting>
  <conditionalFormatting sqref="AE24">
    <cfRule type="expression" dxfId="17" priority="18">
      <formula>$CJ$6="YES"</formula>
    </cfRule>
  </conditionalFormatting>
  <conditionalFormatting sqref="AQ24">
    <cfRule type="expression" dxfId="16" priority="17">
      <formula>$CJ$6="YES"</formula>
    </cfRule>
  </conditionalFormatting>
  <conditionalFormatting sqref="AX24">
    <cfRule type="expression" dxfId="15" priority="16">
      <formula>$CJ$6="YES"</formula>
    </cfRule>
  </conditionalFormatting>
  <conditionalFormatting sqref="D25:D32">
    <cfRule type="expression" dxfId="14" priority="15">
      <formula>$CJ$6="YES"</formula>
    </cfRule>
  </conditionalFormatting>
  <conditionalFormatting sqref="K25:K32">
    <cfRule type="expression" dxfId="13" priority="14">
      <formula>$CJ$6="YES"</formula>
    </cfRule>
  </conditionalFormatting>
  <conditionalFormatting sqref="AE25:AE32">
    <cfRule type="expression" dxfId="12" priority="13">
      <formula>$CJ$6="YES"</formula>
    </cfRule>
  </conditionalFormatting>
  <conditionalFormatting sqref="AQ25:AQ32">
    <cfRule type="expression" dxfId="11" priority="12">
      <formula>$CJ$6="YES"</formula>
    </cfRule>
  </conditionalFormatting>
  <conditionalFormatting sqref="AX25:AX32">
    <cfRule type="expression" dxfId="10" priority="11">
      <formula>$CJ$6="YES"</formula>
    </cfRule>
  </conditionalFormatting>
  <conditionalFormatting sqref="BZ9:BZ32">
    <cfRule type="expression" dxfId="9" priority="10">
      <formula>$CJ$6="YES"</formula>
    </cfRule>
  </conditionalFormatting>
  <conditionalFormatting sqref="AX8">
    <cfRule type="expression" dxfId="8" priority="9">
      <formula>$CJ$6="YES"</formula>
    </cfRule>
  </conditionalFormatting>
  <conditionalFormatting sqref="AX9">
    <cfRule type="expression" dxfId="7" priority="8">
      <formula>$CJ$6="YES"</formula>
    </cfRule>
  </conditionalFormatting>
  <conditionalFormatting sqref="AX10 AX13:AX23">
    <cfRule type="expression" dxfId="6" priority="7">
      <formula>$CJ$6="YES"</formula>
    </cfRule>
  </conditionalFormatting>
  <conditionalFormatting sqref="AX12">
    <cfRule type="expression" dxfId="5" priority="1">
      <formula>$CJ$6="YES"</formula>
    </cfRule>
  </conditionalFormatting>
  <conditionalFormatting sqref="D16:D23">
    <cfRule type="expression" dxfId="4" priority="6">
      <formula>$CJ$6="YES"</formula>
    </cfRule>
  </conditionalFormatting>
  <conditionalFormatting sqref="K16:K23">
    <cfRule type="expression" dxfId="3" priority="5">
      <formula>$CJ$6="YES"</formula>
    </cfRule>
  </conditionalFormatting>
  <conditionalFormatting sqref="AE16:AE23">
    <cfRule type="expression" dxfId="2" priority="4">
      <formula>$CJ$6="YES"</formula>
    </cfRule>
  </conditionalFormatting>
  <conditionalFormatting sqref="AQ16:AQ23">
    <cfRule type="expression" dxfId="1" priority="3">
      <formula>$CJ$6="YES"</formula>
    </cfRule>
  </conditionalFormatting>
  <conditionalFormatting sqref="AX11">
    <cfRule type="expression" dxfId="0" priority="2">
      <formula>$CJ$6="YES"</formula>
    </cfRule>
  </conditionalFormatting>
  <printOptions horizontalCentered="1" verticalCentered="1"/>
  <pageMargins left="0.31496062992125984" right="0.31496062992125984" top="0.35433070866141736" bottom="0.35433070866141736" header="0.31496062992125984" footer="0.31496062992125984"/>
  <pageSetup paperSize="9" scale="9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P57"/>
  <sheetViews>
    <sheetView showGridLines="0" view="pageBreakPreview" topLeftCell="A10" zoomScaleSheetLayoutView="100" workbookViewId="0">
      <selection activeCell="B24" sqref="B24:P24"/>
    </sheetView>
  </sheetViews>
  <sheetFormatPr defaultRowHeight="14.4" x14ac:dyDescent="0.3"/>
  <cols>
    <col min="2" max="16" width="5.6640625" customWidth="1"/>
    <col min="17" max="21" width="9.109375" customWidth="1"/>
    <col min="22" max="22" width="15" customWidth="1"/>
    <col min="23" max="28" width="9.109375" customWidth="1"/>
    <col min="29" max="29" width="15.88671875" customWidth="1"/>
    <col min="30" max="33" width="9.109375" customWidth="1"/>
    <col min="34" max="34" width="3" customWidth="1"/>
    <col min="35" max="51" width="9.109375" customWidth="1"/>
  </cols>
  <sheetData>
    <row r="1" spans="2:28" s="100" customFormat="1" ht="13.2" x14ac:dyDescent="0.25">
      <c r="I1" s="101"/>
      <c r="J1" s="101"/>
      <c r="K1" s="101"/>
      <c r="L1" s="101"/>
      <c r="M1" s="101"/>
      <c r="N1" s="101"/>
      <c r="O1" s="101"/>
    </row>
    <row r="2" spans="2:28" s="100" customFormat="1" ht="13.2" x14ac:dyDescent="0.25">
      <c r="B2" s="352" t="s">
        <v>141</v>
      </c>
      <c r="C2" s="352"/>
      <c r="D2" s="352"/>
      <c r="E2" s="352"/>
      <c r="F2" s="352"/>
      <c r="G2" s="352"/>
      <c r="H2" s="352"/>
      <c r="I2" s="344"/>
      <c r="J2" s="344"/>
      <c r="K2" s="344"/>
      <c r="L2" s="344"/>
      <c r="M2" s="344"/>
      <c r="N2" s="344"/>
      <c r="O2" s="344"/>
      <c r="P2" s="353" t="s">
        <v>142</v>
      </c>
    </row>
    <row r="3" spans="2:28" ht="44.25" customHeight="1" x14ac:dyDescent="0.3">
      <c r="B3" s="810"/>
      <c r="C3" s="810"/>
      <c r="D3" s="810"/>
      <c r="E3" s="810"/>
      <c r="F3" s="810"/>
      <c r="G3" s="810"/>
      <c r="H3" s="810"/>
      <c r="I3" s="810"/>
      <c r="J3" s="810"/>
      <c r="K3" s="810"/>
      <c r="L3" s="810"/>
      <c r="M3" s="810"/>
      <c r="N3" s="810"/>
      <c r="O3" s="810"/>
      <c r="P3" s="810"/>
    </row>
    <row r="4" spans="2:28" ht="12" customHeight="1" x14ac:dyDescent="0.3">
      <c r="B4" s="759" t="s">
        <v>143</v>
      </c>
      <c r="C4" s="759"/>
      <c r="D4" s="759"/>
      <c r="E4" s="759"/>
      <c r="F4" s="759"/>
      <c r="G4" s="759"/>
      <c r="H4" s="759"/>
      <c r="I4" s="759"/>
      <c r="J4" s="759"/>
      <c r="K4" s="759"/>
      <c r="L4" s="759"/>
      <c r="M4" s="759"/>
      <c r="N4" s="759"/>
      <c r="O4" s="759"/>
      <c r="P4" s="759"/>
    </row>
    <row r="5" spans="2:28" ht="37.5" customHeight="1" x14ac:dyDescent="0.3">
      <c r="B5" s="811" t="s">
        <v>144</v>
      </c>
      <c r="C5" s="811"/>
      <c r="D5" s="811"/>
      <c r="E5" s="811"/>
      <c r="F5" s="811"/>
      <c r="G5" s="811"/>
      <c r="H5" s="811"/>
      <c r="I5" s="811"/>
      <c r="J5" s="811"/>
      <c r="K5" s="811"/>
      <c r="L5" s="811"/>
      <c r="M5" s="811"/>
      <c r="N5" s="811"/>
      <c r="O5" s="811"/>
      <c r="P5" s="811"/>
    </row>
    <row r="6" spans="2:28" ht="27.75" customHeight="1" x14ac:dyDescent="0.3">
      <c r="B6" s="812" t="s">
        <v>145</v>
      </c>
      <c r="C6" s="812"/>
      <c r="D6" s="812"/>
      <c r="E6" s="812"/>
      <c r="F6" s="812"/>
      <c r="G6" s="812"/>
      <c r="H6" s="812"/>
      <c r="I6" s="812"/>
      <c r="J6" s="812"/>
      <c r="K6" s="812"/>
      <c r="L6" s="812"/>
      <c r="M6" s="812"/>
      <c r="N6" s="812"/>
      <c r="O6" s="812"/>
      <c r="P6" s="812"/>
    </row>
    <row r="7" spans="2:28" x14ac:dyDescent="0.3">
      <c r="B7" s="354"/>
      <c r="C7" s="354"/>
      <c r="D7" s="354"/>
      <c r="E7" s="354"/>
      <c r="F7" s="354"/>
      <c r="G7" s="354"/>
      <c r="H7" s="354"/>
      <c r="I7" s="355"/>
      <c r="J7" s="336"/>
      <c r="K7" s="336"/>
      <c r="L7" s="336"/>
      <c r="M7" s="336"/>
      <c r="N7" s="336"/>
      <c r="O7" s="336"/>
      <c r="P7" s="336"/>
    </row>
    <row r="8" spans="2:28" x14ac:dyDescent="0.3">
      <c r="B8" s="813" t="s">
        <v>146</v>
      </c>
      <c r="C8" s="813"/>
      <c r="D8" s="813"/>
      <c r="E8" s="813"/>
      <c r="F8" s="813"/>
      <c r="G8" s="813"/>
      <c r="H8" s="813"/>
      <c r="I8" s="813"/>
      <c r="J8" s="813"/>
      <c r="K8" s="813"/>
      <c r="L8" s="813"/>
      <c r="M8" s="813"/>
      <c r="N8" s="813"/>
      <c r="O8" s="813"/>
      <c r="P8" s="813"/>
    </row>
    <row r="9" spans="2:28" x14ac:dyDescent="0.3">
      <c r="B9" s="813" t="s">
        <v>147</v>
      </c>
      <c r="C9" s="813"/>
      <c r="D9" s="813"/>
      <c r="E9" s="813"/>
      <c r="F9" s="813"/>
      <c r="G9" s="813"/>
      <c r="H9" s="813"/>
      <c r="I9" s="813"/>
      <c r="J9" s="813"/>
      <c r="K9" s="813"/>
      <c r="L9" s="813"/>
      <c r="M9" s="813"/>
      <c r="N9" s="813"/>
      <c r="O9" s="813"/>
      <c r="P9" s="813"/>
    </row>
    <row r="10" spans="2:28" ht="12.75" customHeight="1" x14ac:dyDescent="0.3">
      <c r="B10" s="356"/>
      <c r="C10" s="356"/>
      <c r="D10" s="356"/>
      <c r="E10" s="356"/>
      <c r="F10" s="356"/>
      <c r="G10" s="356"/>
      <c r="H10" s="356"/>
      <c r="I10" s="356"/>
      <c r="J10" s="356"/>
      <c r="K10" s="357"/>
      <c r="L10" s="356"/>
      <c r="M10" s="356"/>
      <c r="N10" s="356"/>
      <c r="O10" s="356"/>
      <c r="P10" s="356"/>
    </row>
    <row r="11" spans="2:28" x14ac:dyDescent="0.3">
      <c r="B11" s="358"/>
      <c r="C11" s="358"/>
      <c r="D11" s="358"/>
      <c r="E11" s="358"/>
      <c r="F11" s="359" t="s">
        <v>148</v>
      </c>
      <c r="G11" s="814"/>
      <c r="H11" s="814"/>
      <c r="I11" s="814"/>
      <c r="J11" s="814"/>
      <c r="K11" s="814"/>
      <c r="L11" s="814"/>
      <c r="M11" s="814"/>
      <c r="N11" s="360"/>
      <c r="O11" s="358"/>
      <c r="P11" s="358"/>
    </row>
    <row r="12" spans="2:28" ht="8.4" customHeight="1" x14ac:dyDescent="0.3">
      <c r="B12" s="359"/>
      <c r="C12" s="359"/>
      <c r="D12" s="359"/>
      <c r="E12" s="359"/>
      <c r="F12" s="359"/>
      <c r="G12" s="815" t="s">
        <v>149</v>
      </c>
      <c r="H12" s="815"/>
      <c r="I12" s="815"/>
      <c r="J12" s="815"/>
      <c r="K12" s="815"/>
      <c r="L12" s="815"/>
      <c r="M12" s="815"/>
      <c r="N12" s="360"/>
      <c r="O12" s="359"/>
      <c r="P12" s="359"/>
    </row>
    <row r="13" spans="2:28" ht="26.4" customHeight="1" x14ac:dyDescent="0.3">
      <c r="B13" s="815" t="s">
        <v>150</v>
      </c>
      <c r="C13" s="815"/>
      <c r="D13" s="815"/>
      <c r="E13" s="815"/>
      <c r="F13" s="815"/>
      <c r="G13" s="815"/>
      <c r="H13" s="815"/>
      <c r="I13" s="815"/>
      <c r="J13" s="815"/>
      <c r="K13" s="815"/>
      <c r="L13" s="815"/>
      <c r="M13" s="815"/>
      <c r="N13" s="815"/>
      <c r="O13" s="815"/>
      <c r="P13" s="815"/>
    </row>
    <row r="14" spans="2:28" x14ac:dyDescent="0.3">
      <c r="B14" s="815" t="s">
        <v>151</v>
      </c>
      <c r="C14" s="815"/>
      <c r="D14" s="815"/>
      <c r="E14" s="815"/>
      <c r="F14" s="815"/>
      <c r="G14" s="815"/>
      <c r="H14" s="815"/>
      <c r="I14" s="815"/>
      <c r="J14" s="815"/>
      <c r="K14" s="815"/>
      <c r="L14" s="815"/>
      <c r="M14" s="815"/>
      <c r="N14" s="815"/>
      <c r="O14" s="815"/>
      <c r="P14" s="815"/>
    </row>
    <row r="15" spans="2:28" ht="19.95" customHeight="1" x14ac:dyDescent="0.3">
      <c r="B15" s="361"/>
      <c r="C15" s="360"/>
      <c r="D15" s="361"/>
      <c r="E15" s="360"/>
      <c r="F15" s="362"/>
      <c r="G15" s="362"/>
      <c r="H15" s="362"/>
      <c r="I15" s="362"/>
      <c r="J15" s="362"/>
      <c r="K15" s="362"/>
      <c r="L15" s="362"/>
      <c r="M15" s="362"/>
      <c r="N15" s="362"/>
      <c r="O15" s="362"/>
      <c r="P15" s="362"/>
      <c r="Q15" s="95" t="s">
        <v>152</v>
      </c>
      <c r="R15" s="808" t="str">
        <f>'J401'!S363</f>
        <v xml:space="preserve"> </v>
      </c>
      <c r="S15" s="809"/>
      <c r="T15" s="523" t="str">
        <f>'J401'!AQ363</f>
        <v/>
      </c>
      <c r="U15" s="524"/>
      <c r="V15" t="str">
        <f>'J401'!I363</f>
        <v>INDIVIDUAL</v>
      </c>
      <c r="W15" s="104" t="str">
        <f>LEFT(T15,6)</f>
        <v/>
      </c>
      <c r="X15" s="104" t="str">
        <f>LEFT(RIGHT(T15,7),4)</f>
        <v/>
      </c>
      <c r="Y15" s="104" t="str">
        <f>MID(T15,11,2)</f>
        <v/>
      </c>
      <c r="Z15" s="104" t="str">
        <f>RIGHT(T15,1)</f>
        <v/>
      </c>
      <c r="AA15" s="523" t="str">
        <f>W15&amp;" "&amp;X15&amp;" "&amp;Y15&amp;" "&amp;Z15</f>
        <v xml:space="preserve">   </v>
      </c>
      <c r="AB15" s="524"/>
    </row>
    <row r="16" spans="2:28" ht="4.95" customHeight="1" x14ac:dyDescent="0.3">
      <c r="B16" s="816" t="s">
        <v>153</v>
      </c>
      <c r="C16" s="816"/>
      <c r="D16" s="816"/>
      <c r="E16" s="816"/>
      <c r="F16" s="816"/>
      <c r="G16" s="816"/>
      <c r="H16" s="816"/>
      <c r="I16" s="816"/>
      <c r="J16" s="816"/>
      <c r="K16" s="816"/>
      <c r="L16" s="816"/>
      <c r="M16" s="816"/>
      <c r="N16" s="816"/>
      <c r="O16" s="816"/>
      <c r="P16" s="816"/>
      <c r="Q16" s="95"/>
      <c r="R16" s="95"/>
      <c r="S16" s="95"/>
      <c r="T16" s="105"/>
      <c r="U16" s="106"/>
      <c r="W16" s="104"/>
      <c r="X16" s="104"/>
      <c r="Z16" s="104"/>
      <c r="AA16" s="105"/>
      <c r="AB16" s="106"/>
    </row>
    <row r="17" spans="2:42" ht="19.95" customHeight="1" x14ac:dyDescent="0.3">
      <c r="B17" s="361"/>
      <c r="C17" s="363" t="str">
        <f>'J401'!S363&amp;" - ID "&amp;'Letter of Authority J246'!AA15</f>
        <v xml:space="preserve">  - ID    </v>
      </c>
      <c r="D17" s="361"/>
      <c r="E17" s="361"/>
      <c r="F17" s="361"/>
      <c r="G17" s="361"/>
      <c r="H17" s="361"/>
      <c r="I17" s="361"/>
      <c r="J17" s="361"/>
      <c r="K17" s="361"/>
      <c r="L17" s="361"/>
      <c r="M17" s="361"/>
      <c r="N17" s="361"/>
      <c r="O17" s="361"/>
      <c r="P17" s="361"/>
      <c r="Q17" s="95" t="s">
        <v>154</v>
      </c>
      <c r="R17" s="808" t="str">
        <f>'J401'!S365</f>
        <v xml:space="preserve"> </v>
      </c>
      <c r="S17" s="809"/>
      <c r="T17" s="817" t="str">
        <f>'J401'!AQ365</f>
        <v/>
      </c>
      <c r="U17" s="524"/>
      <c r="V17" t="str">
        <f>'J401'!I365</f>
        <v>INDIVIDUAL</v>
      </c>
      <c r="W17" s="104" t="str">
        <f>LEFT(T17,6)</f>
        <v/>
      </c>
      <c r="X17" s="104" t="str">
        <f>LEFT(RIGHT(T17,7),4)</f>
        <v/>
      </c>
      <c r="Y17" s="104" t="str">
        <f>MID(T17,11,2)</f>
        <v/>
      </c>
      <c r="Z17" s="104" t="str">
        <f>RIGHT(T17,1)</f>
        <v/>
      </c>
      <c r="AA17" s="523" t="str">
        <f>W17&amp;" "&amp;X17&amp;" "&amp;Y17&amp;" "&amp;Z17</f>
        <v xml:space="preserve">   </v>
      </c>
      <c r="AB17" s="524"/>
    </row>
    <row r="18" spans="2:42" ht="4.95" customHeight="1" x14ac:dyDescent="0.3">
      <c r="B18" s="816" t="s">
        <v>153</v>
      </c>
      <c r="C18" s="816"/>
      <c r="D18" s="816"/>
      <c r="E18" s="816"/>
      <c r="F18" s="816"/>
      <c r="G18" s="816"/>
      <c r="H18" s="816"/>
      <c r="I18" s="816"/>
      <c r="J18" s="816"/>
      <c r="K18" s="816"/>
      <c r="L18" s="816"/>
      <c r="M18" s="816"/>
      <c r="N18" s="816"/>
      <c r="O18" s="816"/>
      <c r="P18" s="816"/>
      <c r="Q18" s="95"/>
      <c r="R18" s="95"/>
      <c r="S18" s="95"/>
      <c r="T18" s="105"/>
      <c r="U18" s="106"/>
      <c r="W18" s="104"/>
      <c r="X18" s="104"/>
      <c r="Z18" s="104"/>
      <c r="AA18" s="105"/>
      <c r="AB18" s="106"/>
    </row>
    <row r="19" spans="2:42" ht="19.95" customHeight="1" x14ac:dyDescent="0.3">
      <c r="B19" s="361"/>
      <c r="C19" s="363" t="str">
        <f>'J401'!S365&amp;" - ID "&amp;'Letter of Authority J246'!AA17</f>
        <v xml:space="preserve">  - ID    </v>
      </c>
      <c r="D19" s="361"/>
      <c r="E19" s="361"/>
      <c r="F19" s="361"/>
      <c r="G19" s="361"/>
      <c r="H19" s="361"/>
      <c r="I19" s="361"/>
      <c r="J19" s="361"/>
      <c r="K19" s="361"/>
      <c r="L19" s="361"/>
      <c r="M19" s="361"/>
      <c r="N19" s="361"/>
      <c r="O19" s="361"/>
      <c r="P19" s="361"/>
      <c r="Q19" s="95" t="s">
        <v>155</v>
      </c>
      <c r="R19" s="808" t="str">
        <f>'J401'!S367</f>
        <v xml:space="preserve"> </v>
      </c>
      <c r="S19" s="809"/>
      <c r="T19" s="523" t="str">
        <f>'J401'!AQ367</f>
        <v/>
      </c>
      <c r="U19" s="524"/>
      <c r="V19" t="str">
        <f>'J401'!I367</f>
        <v>INDIVIDUAL</v>
      </c>
      <c r="W19" s="104" t="str">
        <f>LEFT(T19,6)</f>
        <v/>
      </c>
      <c r="X19" s="104" t="str">
        <f>LEFT(RIGHT(T19,7),4)</f>
        <v/>
      </c>
      <c r="Y19" s="104" t="str">
        <f>MID(T19,11,2)</f>
        <v/>
      </c>
      <c r="Z19" s="104" t="str">
        <f>RIGHT(T19,1)</f>
        <v/>
      </c>
      <c r="AA19" s="523" t="str">
        <f>W19&amp;" "&amp;X19&amp;" "&amp;Y19&amp;" "&amp;Z19</f>
        <v xml:space="preserve">   </v>
      </c>
      <c r="AB19" s="524"/>
      <c r="AC19" t="s">
        <v>458</v>
      </c>
      <c r="AD19" s="808" t="str">
        <f>'J401'!BE367</f>
        <v/>
      </c>
      <c r="AE19" s="809"/>
      <c r="AF19" s="523" t="str">
        <f>IF(V19="ORGANISATION",'J401'!CC367,"")</f>
        <v/>
      </c>
      <c r="AG19" s="524"/>
      <c r="AI19" s="104" t="str">
        <f>LEFT(AF19,6)</f>
        <v/>
      </c>
      <c r="AJ19" s="104" t="str">
        <f>LEFT(RIGHT(AF19,7),4)</f>
        <v/>
      </c>
      <c r="AK19" s="104" t="str">
        <f>MID(AF19,11,2)</f>
        <v/>
      </c>
      <c r="AL19" s="104" t="str">
        <f>RIGHT(AF19,1)</f>
        <v/>
      </c>
      <c r="AM19" s="523" t="str">
        <f>AI19&amp;" "&amp;AJ19&amp;" "&amp;AK19&amp;" "&amp;AL19</f>
        <v xml:space="preserve">   </v>
      </c>
      <c r="AN19" s="524"/>
      <c r="AP19" t="s">
        <v>459</v>
      </c>
    </row>
    <row r="20" spans="2:42" ht="4.95" customHeight="1" x14ac:dyDescent="0.3">
      <c r="B20" s="816" t="s">
        <v>153</v>
      </c>
      <c r="C20" s="816"/>
      <c r="D20" s="816"/>
      <c r="E20" s="816"/>
      <c r="F20" s="816"/>
      <c r="G20" s="816"/>
      <c r="H20" s="816"/>
      <c r="I20" s="816"/>
      <c r="J20" s="816"/>
      <c r="K20" s="816"/>
      <c r="L20" s="816"/>
      <c r="M20" s="816"/>
      <c r="N20" s="816"/>
      <c r="O20" s="816"/>
      <c r="P20" s="816"/>
      <c r="Q20" s="95"/>
      <c r="R20" s="95"/>
      <c r="S20" s="95"/>
      <c r="T20" s="105"/>
      <c r="U20" s="106"/>
      <c r="W20" s="104"/>
      <c r="X20" s="104"/>
      <c r="Z20" s="104"/>
      <c r="AA20" s="105"/>
      <c r="AB20" s="106"/>
      <c r="AD20" s="95"/>
      <c r="AE20" s="95"/>
      <c r="AF20" s="318"/>
      <c r="AG20" s="319"/>
      <c r="AI20" s="104"/>
      <c r="AJ20" s="104"/>
      <c r="AL20" s="104"/>
      <c r="AM20" s="318"/>
      <c r="AN20" s="319"/>
    </row>
    <row r="21" spans="2:42" ht="19.95" customHeight="1" x14ac:dyDescent="0.3">
      <c r="B21" s="361"/>
      <c r="C21" s="363" t="str">
        <f>IF(V19="individual",R19&amp;" - ID "&amp;AA19,AD19&amp;" - ID "&amp;AM19)</f>
        <v xml:space="preserve">  - ID    </v>
      </c>
      <c r="D21" s="361"/>
      <c r="E21" s="361"/>
      <c r="F21" s="361"/>
      <c r="G21" s="361"/>
      <c r="H21" s="361"/>
      <c r="I21" s="361"/>
      <c r="J21" s="361"/>
      <c r="K21" s="361"/>
      <c r="L21" s="361"/>
      <c r="M21" s="361"/>
      <c r="N21" s="361"/>
      <c r="O21" s="361"/>
      <c r="P21" s="361"/>
      <c r="Q21" s="95" t="s">
        <v>156</v>
      </c>
      <c r="R21" s="808" t="str">
        <f>'J401'!S369</f>
        <v/>
      </c>
      <c r="S21" s="809"/>
      <c r="T21" s="523" t="str">
        <f>'J401'!AQ369</f>
        <v/>
      </c>
      <c r="U21" s="524"/>
      <c r="V21" t="str">
        <f>'J401'!I369</f>
        <v>INDIVIDUAL</v>
      </c>
      <c r="W21" s="104" t="str">
        <f>LEFT(T21,6)</f>
        <v/>
      </c>
      <c r="X21" s="104" t="str">
        <f>LEFT(RIGHT(T21,7),4)</f>
        <v/>
      </c>
      <c r="Y21" s="104" t="str">
        <f>MID(T21,11,2)</f>
        <v/>
      </c>
      <c r="Z21" s="104" t="str">
        <f>RIGHT(T21,1)</f>
        <v/>
      </c>
      <c r="AA21" s="523" t="str">
        <f>W21&amp;" "&amp;X21&amp;" "&amp;Y21&amp;" "&amp;Z21</f>
        <v xml:space="preserve">   </v>
      </c>
      <c r="AB21" s="524"/>
      <c r="AC21" t="s">
        <v>458</v>
      </c>
      <c r="AD21" s="808" t="str">
        <f>'J401'!BE369</f>
        <v/>
      </c>
      <c r="AE21" s="809"/>
      <c r="AF21" s="523" t="str">
        <f>IF(V21="ORGANISATION",'J401'!CC369,"")</f>
        <v/>
      </c>
      <c r="AG21" s="524"/>
      <c r="AI21" s="104" t="str">
        <f>LEFT(AF21,6)</f>
        <v/>
      </c>
      <c r="AJ21" s="104" t="str">
        <f>LEFT(RIGHT(AF21,7),4)</f>
        <v/>
      </c>
      <c r="AK21" s="104" t="str">
        <f>MID(AF21,11,2)</f>
        <v/>
      </c>
      <c r="AL21" s="104" t="str">
        <f>RIGHT(AF21,1)</f>
        <v/>
      </c>
      <c r="AM21" s="523" t="str">
        <f>AI21&amp;" "&amp;AJ21&amp;" "&amp;AK21&amp;" "&amp;AL21</f>
        <v xml:space="preserve">   </v>
      </c>
      <c r="AN21" s="524"/>
      <c r="AP21" t="s">
        <v>459</v>
      </c>
    </row>
    <row r="22" spans="2:42" ht="4.95" customHeight="1" x14ac:dyDescent="0.3">
      <c r="B22" s="816" t="s">
        <v>153</v>
      </c>
      <c r="C22" s="816"/>
      <c r="D22" s="816"/>
      <c r="E22" s="816"/>
      <c r="F22" s="816"/>
      <c r="G22" s="816"/>
      <c r="H22" s="816"/>
      <c r="I22" s="816"/>
      <c r="J22" s="816"/>
      <c r="K22" s="816"/>
      <c r="L22" s="816"/>
      <c r="M22" s="816"/>
      <c r="N22" s="816"/>
      <c r="O22" s="816"/>
      <c r="P22" s="816"/>
      <c r="Q22" s="95"/>
      <c r="R22" s="523"/>
      <c r="S22" s="524"/>
      <c r="T22" s="105"/>
      <c r="U22" s="106"/>
      <c r="W22" s="104"/>
      <c r="X22" s="104"/>
      <c r="Y22" s="104"/>
      <c r="Z22" s="104"/>
      <c r="AA22" s="105"/>
      <c r="AB22" s="106"/>
      <c r="AD22" s="523"/>
      <c r="AE22" s="524"/>
      <c r="AF22" s="318"/>
      <c r="AG22" s="319"/>
      <c r="AI22" s="104"/>
      <c r="AJ22" s="104"/>
      <c r="AK22" s="104"/>
      <c r="AL22" s="104"/>
      <c r="AM22" s="318"/>
      <c r="AN22" s="319"/>
    </row>
    <row r="23" spans="2:42" ht="19.95" customHeight="1" x14ac:dyDescent="0.3">
      <c r="B23" s="361"/>
      <c r="C23" s="363" t="str">
        <f>IF(V19="individual",R21&amp;" - ID "&amp;AA21," as representative of "&amp;R19&amp;" - "&amp;T19)</f>
        <v xml:space="preserve"> - ID    </v>
      </c>
      <c r="D23" s="360"/>
      <c r="E23" s="361"/>
      <c r="F23" s="361"/>
      <c r="G23" s="361"/>
      <c r="H23" s="361"/>
      <c r="I23" s="361"/>
      <c r="J23" s="361"/>
      <c r="K23" s="361"/>
      <c r="L23" s="361"/>
      <c r="M23" s="361"/>
      <c r="N23" s="361"/>
      <c r="O23" s="361"/>
      <c r="P23" s="361"/>
    </row>
    <row r="24" spans="2:42" ht="4.95" customHeight="1" x14ac:dyDescent="0.3">
      <c r="B24" s="816" t="s">
        <v>153</v>
      </c>
      <c r="C24" s="816"/>
      <c r="D24" s="816"/>
      <c r="E24" s="816"/>
      <c r="F24" s="816"/>
      <c r="G24" s="816"/>
      <c r="H24" s="816"/>
      <c r="I24" s="816"/>
      <c r="J24" s="816"/>
      <c r="K24" s="816"/>
      <c r="L24" s="816"/>
      <c r="M24" s="816"/>
      <c r="N24" s="816"/>
      <c r="O24" s="816"/>
      <c r="P24" s="816"/>
    </row>
    <row r="25" spans="2:42" ht="19.95" customHeight="1" x14ac:dyDescent="0.3">
      <c r="B25" s="361"/>
      <c r="C25" s="363" t="str">
        <f>IF(V21="individual","",AD21&amp;" - ID "&amp;AM21)</f>
        <v/>
      </c>
      <c r="D25" s="361"/>
      <c r="E25" s="361"/>
      <c r="F25" s="361"/>
      <c r="G25" s="361"/>
      <c r="H25" s="361"/>
      <c r="I25" s="361"/>
      <c r="J25" s="361"/>
      <c r="K25" s="361"/>
      <c r="L25" s="361"/>
      <c r="M25" s="361"/>
      <c r="N25" s="361"/>
      <c r="O25" s="361"/>
      <c r="P25" s="361"/>
    </row>
    <row r="26" spans="2:42" ht="4.95" customHeight="1" x14ac:dyDescent="0.3">
      <c r="B26" s="816" t="s">
        <v>153</v>
      </c>
      <c r="C26" s="816"/>
      <c r="D26" s="816"/>
      <c r="E26" s="816"/>
      <c r="F26" s="816"/>
      <c r="G26" s="816"/>
      <c r="H26" s="816"/>
      <c r="I26" s="816"/>
      <c r="J26" s="816"/>
      <c r="K26" s="816"/>
      <c r="L26" s="816"/>
      <c r="M26" s="816"/>
      <c r="N26" s="816"/>
      <c r="O26" s="816"/>
      <c r="P26" s="816"/>
    </row>
    <row r="27" spans="2:42" ht="19.95" customHeight="1" x14ac:dyDescent="0.3">
      <c r="B27" s="361"/>
      <c r="C27" s="363" t="str">
        <f>IF(V21="individual",""," as representative of "&amp;R21&amp;" - "&amp;T21)</f>
        <v/>
      </c>
      <c r="D27" s="360"/>
      <c r="E27" s="361"/>
      <c r="F27" s="361"/>
      <c r="G27" s="361"/>
      <c r="H27" s="361"/>
      <c r="I27" s="361"/>
      <c r="J27" s="361"/>
      <c r="K27" s="361"/>
      <c r="L27" s="361"/>
      <c r="M27" s="361"/>
      <c r="N27" s="361"/>
      <c r="O27" s="361"/>
      <c r="P27" s="361"/>
    </row>
    <row r="28" spans="2:42" ht="4.95" customHeight="1" x14ac:dyDescent="0.3">
      <c r="B28" s="816" t="s">
        <v>153</v>
      </c>
      <c r="C28" s="816"/>
      <c r="D28" s="816"/>
      <c r="E28" s="816"/>
      <c r="F28" s="816"/>
      <c r="G28" s="816"/>
      <c r="H28" s="816"/>
      <c r="I28" s="816"/>
      <c r="J28" s="816"/>
      <c r="K28" s="816"/>
      <c r="L28" s="816"/>
      <c r="M28" s="816"/>
      <c r="N28" s="816"/>
      <c r="O28" s="816"/>
      <c r="P28" s="816"/>
    </row>
    <row r="29" spans="2:42" ht="19.95" customHeight="1" x14ac:dyDescent="0.3">
      <c r="B29" s="361"/>
      <c r="C29" s="363"/>
      <c r="D29" s="361"/>
      <c r="E29" s="361"/>
      <c r="F29" s="361"/>
      <c r="G29" s="361"/>
      <c r="H29" s="361"/>
      <c r="I29" s="361"/>
      <c r="J29" s="361"/>
      <c r="K29" s="361"/>
      <c r="L29" s="361"/>
      <c r="M29" s="361"/>
      <c r="N29" s="361"/>
      <c r="O29" s="361"/>
      <c r="P29" s="361"/>
    </row>
    <row r="30" spans="2:42" ht="4.95" customHeight="1" x14ac:dyDescent="0.3">
      <c r="B30" s="816" t="s">
        <v>153</v>
      </c>
      <c r="C30" s="816"/>
      <c r="D30" s="816"/>
      <c r="E30" s="816"/>
      <c r="F30" s="816"/>
      <c r="G30" s="816"/>
      <c r="H30" s="816"/>
      <c r="I30" s="816"/>
      <c r="J30" s="816"/>
      <c r="K30" s="816"/>
      <c r="L30" s="816"/>
      <c r="M30" s="816"/>
      <c r="N30" s="816"/>
      <c r="O30" s="816"/>
      <c r="P30" s="816"/>
    </row>
    <row r="31" spans="2:42" ht="19.95" customHeight="1" x14ac:dyDescent="0.3">
      <c r="B31" s="361"/>
      <c r="C31" s="363"/>
      <c r="D31" s="361"/>
      <c r="E31" s="361"/>
      <c r="F31" s="361"/>
      <c r="G31" s="361"/>
      <c r="H31" s="361"/>
      <c r="I31" s="361"/>
      <c r="J31" s="361"/>
      <c r="K31" s="361"/>
      <c r="L31" s="361"/>
      <c r="M31" s="361"/>
      <c r="N31" s="361"/>
      <c r="O31" s="361"/>
      <c r="P31" s="361"/>
    </row>
    <row r="32" spans="2:42" ht="4.95" customHeight="1" x14ac:dyDescent="0.3">
      <c r="B32" s="816" t="s">
        <v>153</v>
      </c>
      <c r="C32" s="816"/>
      <c r="D32" s="816"/>
      <c r="E32" s="816"/>
      <c r="F32" s="816"/>
      <c r="G32" s="816"/>
      <c r="H32" s="816"/>
      <c r="I32" s="816"/>
      <c r="J32" s="816"/>
      <c r="K32" s="816"/>
      <c r="L32" s="816"/>
      <c r="M32" s="816"/>
      <c r="N32" s="816"/>
      <c r="O32" s="816"/>
      <c r="P32" s="816"/>
      <c r="Q32" s="95"/>
      <c r="R32" s="95"/>
      <c r="S32" s="95"/>
      <c r="T32" s="80"/>
      <c r="U32" s="80"/>
      <c r="W32" s="80"/>
      <c r="X32" s="80"/>
      <c r="Y32" s="80"/>
      <c r="Z32" s="80"/>
      <c r="AA32" s="80"/>
    </row>
    <row r="33" spans="2:16" ht="12.75" customHeight="1" x14ac:dyDescent="0.3">
      <c r="B33" s="364"/>
      <c r="C33" s="360"/>
      <c r="D33" s="364"/>
      <c r="E33" s="364"/>
      <c r="F33" s="364"/>
      <c r="G33" s="364"/>
      <c r="H33" s="364"/>
      <c r="I33" s="364"/>
      <c r="J33" s="364"/>
      <c r="K33" s="364"/>
      <c r="L33" s="364"/>
      <c r="M33" s="364"/>
      <c r="N33" s="364"/>
      <c r="O33" s="364"/>
      <c r="P33" s="364"/>
    </row>
    <row r="34" spans="2:16" x14ac:dyDescent="0.3">
      <c r="B34" s="818" t="s">
        <v>157</v>
      </c>
      <c r="C34" s="818"/>
      <c r="D34" s="818"/>
      <c r="E34" s="818"/>
      <c r="F34" s="818"/>
      <c r="G34" s="818"/>
      <c r="H34" s="818"/>
      <c r="I34" s="819"/>
      <c r="J34" s="819"/>
      <c r="K34" s="819"/>
      <c r="L34" s="819"/>
      <c r="M34" s="819"/>
      <c r="N34" s="819"/>
      <c r="O34" s="819"/>
      <c r="P34" s="819"/>
    </row>
    <row r="35" spans="2:16" ht="15" hidden="1" customHeight="1" x14ac:dyDescent="0.3">
      <c r="B35" s="819"/>
      <c r="C35" s="819"/>
      <c r="D35" s="819"/>
      <c r="E35" s="819"/>
      <c r="F35" s="819"/>
      <c r="G35" s="819"/>
      <c r="H35" s="819"/>
      <c r="I35" s="819"/>
      <c r="J35" s="819"/>
      <c r="K35" s="819"/>
      <c r="L35" s="819"/>
      <c r="M35" s="819"/>
      <c r="N35" s="819"/>
      <c r="O35" s="819"/>
      <c r="P35" s="819"/>
    </row>
    <row r="36" spans="2:16" x14ac:dyDescent="0.3">
      <c r="B36" s="820" t="s">
        <v>158</v>
      </c>
      <c r="C36" s="820"/>
      <c r="D36" s="820"/>
      <c r="E36" s="820"/>
      <c r="F36" s="820"/>
      <c r="G36" s="820"/>
      <c r="H36" s="820"/>
      <c r="I36" s="820"/>
      <c r="J36" s="820"/>
      <c r="K36" s="820"/>
      <c r="L36" s="820"/>
      <c r="M36" s="820"/>
      <c r="N36" s="820"/>
      <c r="O36" s="820"/>
      <c r="P36" s="820"/>
    </row>
    <row r="37" spans="2:16" ht="12.75" customHeight="1" x14ac:dyDescent="0.3">
      <c r="B37" s="358"/>
      <c r="C37" s="358"/>
      <c r="D37" s="358"/>
      <c r="E37" s="358"/>
      <c r="F37" s="358"/>
      <c r="G37" s="358"/>
      <c r="H37" s="358"/>
      <c r="I37" s="358"/>
      <c r="J37" s="358"/>
      <c r="K37" s="358"/>
      <c r="L37" s="358"/>
      <c r="M37" s="358"/>
      <c r="N37" s="358"/>
      <c r="O37" s="358"/>
      <c r="P37" s="358"/>
    </row>
    <row r="38" spans="2:16" ht="8.25" customHeight="1" x14ac:dyDescent="0.3">
      <c r="B38" s="816" t="s">
        <v>153</v>
      </c>
      <c r="C38" s="816"/>
      <c r="D38" s="816"/>
      <c r="E38" s="816"/>
      <c r="F38" s="816"/>
      <c r="G38" s="816"/>
      <c r="H38" s="816"/>
      <c r="I38" s="816"/>
      <c r="J38" s="816"/>
      <c r="K38" s="816"/>
      <c r="L38" s="816"/>
      <c r="M38" s="816"/>
      <c r="N38" s="816"/>
      <c r="O38" s="816"/>
      <c r="P38" s="816"/>
    </row>
    <row r="39" spans="2:16" ht="12.75" customHeight="1" x14ac:dyDescent="0.3">
      <c r="B39" s="821">
        <f>'TRUST VREALYS QUESTIONNAIRE'!H24</f>
        <v>0</v>
      </c>
      <c r="C39" s="822"/>
      <c r="D39" s="822"/>
      <c r="E39" s="822"/>
      <c r="F39" s="822"/>
      <c r="G39" s="822"/>
      <c r="H39" s="822"/>
      <c r="I39" s="822"/>
      <c r="J39" s="822"/>
      <c r="K39" s="822"/>
      <c r="L39" s="822"/>
      <c r="M39" s="822"/>
      <c r="N39" s="822"/>
      <c r="O39" s="822"/>
      <c r="P39" s="822"/>
    </row>
    <row r="40" spans="2:16" ht="8.25" customHeight="1" x14ac:dyDescent="0.3">
      <c r="B40" s="822"/>
      <c r="C40" s="822"/>
      <c r="D40" s="822"/>
      <c r="E40" s="822"/>
      <c r="F40" s="822"/>
      <c r="G40" s="822"/>
      <c r="H40" s="822"/>
      <c r="I40" s="822"/>
      <c r="J40" s="822"/>
      <c r="K40" s="822"/>
      <c r="L40" s="822"/>
      <c r="M40" s="822"/>
      <c r="N40" s="822"/>
      <c r="O40" s="822"/>
      <c r="P40" s="822"/>
    </row>
    <row r="41" spans="2:16" ht="8.25" customHeight="1" x14ac:dyDescent="0.3">
      <c r="B41" s="816" t="s">
        <v>153</v>
      </c>
      <c r="C41" s="816"/>
      <c r="D41" s="816"/>
      <c r="E41" s="816"/>
      <c r="F41" s="816"/>
      <c r="G41" s="816"/>
      <c r="H41" s="816"/>
      <c r="I41" s="816"/>
      <c r="J41" s="816"/>
      <c r="K41" s="816"/>
      <c r="L41" s="816"/>
      <c r="M41" s="816"/>
      <c r="N41" s="816"/>
      <c r="O41" s="816"/>
      <c r="P41" s="816"/>
    </row>
    <row r="42" spans="2:16" x14ac:dyDescent="0.3">
      <c r="B42" s="814"/>
      <c r="C42" s="814"/>
      <c r="D42" s="814"/>
      <c r="E42" s="814"/>
      <c r="F42" s="814"/>
      <c r="G42" s="814"/>
      <c r="H42" s="814"/>
      <c r="I42" s="814"/>
      <c r="J42" s="814"/>
      <c r="K42" s="814"/>
      <c r="L42" s="814"/>
      <c r="M42" s="814"/>
      <c r="N42" s="814"/>
      <c r="O42" s="814"/>
      <c r="P42" s="814"/>
    </row>
    <row r="43" spans="2:16" x14ac:dyDescent="0.3">
      <c r="B43" s="815" t="s">
        <v>159</v>
      </c>
      <c r="C43" s="815"/>
      <c r="D43" s="815"/>
      <c r="E43" s="815"/>
      <c r="F43" s="815"/>
      <c r="G43" s="815"/>
      <c r="H43" s="815"/>
      <c r="I43" s="815"/>
      <c r="J43" s="815"/>
      <c r="K43" s="815"/>
      <c r="L43" s="815"/>
      <c r="M43" s="815"/>
      <c r="N43" s="815"/>
      <c r="O43" s="815"/>
      <c r="P43" s="815"/>
    </row>
    <row r="44" spans="2:16" x14ac:dyDescent="0.3">
      <c r="B44" s="815" t="s">
        <v>160</v>
      </c>
      <c r="C44" s="815"/>
      <c r="D44" s="815"/>
      <c r="E44" s="815"/>
      <c r="F44" s="815"/>
      <c r="G44" s="815"/>
      <c r="H44" s="815"/>
      <c r="I44" s="815"/>
      <c r="J44" s="815"/>
      <c r="K44" s="815"/>
      <c r="L44" s="815"/>
      <c r="M44" s="815"/>
      <c r="N44" s="815"/>
      <c r="O44" s="815"/>
      <c r="P44" s="815"/>
    </row>
    <row r="45" spans="2:16" x14ac:dyDescent="0.3">
      <c r="B45" s="356"/>
      <c r="C45" s="356"/>
      <c r="D45" s="356"/>
      <c r="E45" s="356"/>
      <c r="F45" s="356"/>
      <c r="G45" s="356"/>
      <c r="H45" s="356"/>
      <c r="I45" s="815"/>
      <c r="J45" s="815"/>
      <c r="K45" s="815"/>
      <c r="L45" s="815"/>
      <c r="M45" s="815"/>
      <c r="N45" s="815"/>
      <c r="O45" s="815"/>
      <c r="P45" s="815"/>
    </row>
    <row r="46" spans="2:16" x14ac:dyDescent="0.3">
      <c r="B46" s="365"/>
      <c r="C46" s="365"/>
      <c r="D46" s="365"/>
      <c r="E46" s="365"/>
      <c r="F46" s="365"/>
      <c r="G46" s="364"/>
      <c r="H46" s="364"/>
      <c r="I46" s="364"/>
      <c r="J46" s="364"/>
      <c r="K46" s="364"/>
      <c r="L46" s="356"/>
      <c r="M46" s="356"/>
      <c r="N46" s="356"/>
      <c r="O46" s="356"/>
      <c r="P46" s="356"/>
    </row>
    <row r="47" spans="2:16" x14ac:dyDescent="0.3">
      <c r="B47" s="364" t="s">
        <v>161</v>
      </c>
      <c r="C47" s="364"/>
      <c r="D47" s="364"/>
      <c r="E47" s="364"/>
      <c r="F47" s="364"/>
      <c r="G47" s="364"/>
      <c r="H47" s="364"/>
      <c r="I47" s="364"/>
      <c r="J47" s="364"/>
      <c r="K47" s="364"/>
      <c r="L47" s="356"/>
      <c r="M47" s="356"/>
      <c r="N47" s="356"/>
      <c r="O47" s="356"/>
      <c r="P47" s="356"/>
    </row>
    <row r="48" spans="2:16" x14ac:dyDescent="0.3">
      <c r="B48" s="366"/>
      <c r="C48" s="366"/>
      <c r="D48" s="366"/>
      <c r="E48" s="366"/>
      <c r="F48" s="366"/>
      <c r="G48" s="366"/>
      <c r="H48" s="366"/>
      <c r="I48" s="366"/>
      <c r="J48" s="366"/>
      <c r="K48" s="366"/>
      <c r="L48" s="366"/>
      <c r="M48" s="366"/>
      <c r="N48" s="366"/>
      <c r="O48" s="366"/>
      <c r="P48" s="366"/>
    </row>
    <row r="49" spans="2:16" x14ac:dyDescent="0.3">
      <c r="B49" s="367" t="s">
        <v>162</v>
      </c>
      <c r="C49" s="367"/>
      <c r="D49" s="367"/>
      <c r="E49" s="367"/>
      <c r="F49" s="367"/>
      <c r="G49" s="367"/>
      <c r="H49" s="367"/>
      <c r="I49" s="367"/>
      <c r="J49" s="366"/>
      <c r="K49" s="366"/>
      <c r="L49" s="366"/>
      <c r="M49" s="366"/>
      <c r="N49" s="366"/>
      <c r="O49" s="366"/>
      <c r="P49" s="366"/>
    </row>
    <row r="50" spans="2:16" x14ac:dyDescent="0.3">
      <c r="B50" s="367" t="s">
        <v>163</v>
      </c>
      <c r="C50" s="367"/>
      <c r="D50" s="367"/>
      <c r="E50" s="367"/>
      <c r="F50" s="367"/>
      <c r="G50" s="367"/>
      <c r="H50" s="367"/>
      <c r="I50" s="367"/>
      <c r="J50" s="366"/>
      <c r="K50" s="366"/>
      <c r="L50" s="366"/>
      <c r="M50" s="366"/>
      <c r="N50" s="366"/>
      <c r="O50" s="366"/>
      <c r="P50" s="366"/>
    </row>
    <row r="51" spans="2:16" x14ac:dyDescent="0.3">
      <c r="B51" s="367"/>
      <c r="C51" s="367"/>
      <c r="D51" s="367"/>
      <c r="E51" s="367"/>
      <c r="F51" s="367"/>
      <c r="G51" s="367"/>
      <c r="H51" s="367"/>
      <c r="I51" s="367"/>
      <c r="J51" s="366"/>
      <c r="K51" s="366"/>
      <c r="L51" s="366"/>
      <c r="M51" s="366"/>
      <c r="N51" s="366"/>
      <c r="O51" s="366"/>
      <c r="P51" s="366"/>
    </row>
    <row r="52" spans="2:16" x14ac:dyDescent="0.3">
      <c r="B52" s="367"/>
      <c r="C52" s="367"/>
      <c r="D52" s="367"/>
      <c r="E52" s="367"/>
      <c r="F52" s="367"/>
      <c r="G52" s="367"/>
      <c r="H52" s="367"/>
      <c r="I52" s="367"/>
      <c r="J52" s="366"/>
      <c r="K52" s="366"/>
      <c r="L52" s="366"/>
      <c r="M52" s="366"/>
      <c r="N52" s="366"/>
      <c r="O52" s="366"/>
      <c r="P52" s="366"/>
    </row>
    <row r="53" spans="2:16" x14ac:dyDescent="0.3">
      <c r="B53" s="368" t="s">
        <v>164</v>
      </c>
      <c r="C53" s="368"/>
      <c r="D53" s="368"/>
      <c r="E53" s="368"/>
      <c r="F53" s="368"/>
      <c r="G53" s="368"/>
      <c r="H53" s="368"/>
      <c r="I53" s="367"/>
      <c r="J53" s="366"/>
      <c r="K53" s="366"/>
      <c r="L53" s="366"/>
      <c r="M53" s="366"/>
      <c r="N53" s="366"/>
      <c r="O53" s="366"/>
      <c r="P53" s="366"/>
    </row>
    <row r="54" spans="2:16" x14ac:dyDescent="0.3">
      <c r="B54" s="107"/>
      <c r="C54" s="107"/>
      <c r="D54" s="107"/>
      <c r="E54" s="107"/>
      <c r="F54" s="107"/>
      <c r="G54" s="107"/>
      <c r="H54" s="107"/>
      <c r="I54" s="107"/>
      <c r="J54" s="97"/>
      <c r="K54" s="97"/>
      <c r="L54" s="97"/>
      <c r="M54" s="97"/>
      <c r="N54" s="97"/>
      <c r="O54" s="97"/>
      <c r="P54" s="97"/>
    </row>
    <row r="55" spans="2:16" x14ac:dyDescent="0.3">
      <c r="I55" s="97"/>
      <c r="J55" s="97"/>
      <c r="K55" s="97"/>
      <c r="L55" s="97"/>
      <c r="M55" s="97"/>
      <c r="N55" s="97"/>
      <c r="O55" s="97"/>
      <c r="P55" s="97"/>
    </row>
    <row r="56" spans="2:16" x14ac:dyDescent="0.3">
      <c r="B56" s="97"/>
      <c r="C56" s="97"/>
      <c r="D56" s="97"/>
      <c r="E56" s="97"/>
      <c r="F56" s="97"/>
      <c r="G56" s="97"/>
      <c r="H56" s="97"/>
      <c r="I56" s="97"/>
      <c r="J56" s="97"/>
      <c r="K56" s="97"/>
      <c r="L56" s="97"/>
      <c r="M56" s="97"/>
      <c r="N56" s="97"/>
      <c r="O56" s="97"/>
      <c r="P56" s="97"/>
    </row>
    <row r="57" spans="2:16" x14ac:dyDescent="0.3">
      <c r="I57" s="97"/>
      <c r="J57" s="97"/>
      <c r="K57" s="97"/>
      <c r="L57" s="97"/>
      <c r="M57" s="97"/>
      <c r="N57" s="97"/>
      <c r="O57" s="97"/>
      <c r="P57" s="97"/>
    </row>
  </sheetData>
  <mergeCells count="48">
    <mergeCell ref="AM19:AN19"/>
    <mergeCell ref="AM21:AN21"/>
    <mergeCell ref="AF19:AG19"/>
    <mergeCell ref="AF21:AG21"/>
    <mergeCell ref="B42:P42"/>
    <mergeCell ref="B28:P28"/>
    <mergeCell ref="B30:P30"/>
    <mergeCell ref="B24:P24"/>
    <mergeCell ref="B26:P26"/>
    <mergeCell ref="B20:P20"/>
    <mergeCell ref="T21:U21"/>
    <mergeCell ref="AA21:AB21"/>
    <mergeCell ref="B22:P22"/>
    <mergeCell ref="R21:S21"/>
    <mergeCell ref="R22:S22"/>
    <mergeCell ref="AD21:AE21"/>
    <mergeCell ref="B43:P43"/>
    <mergeCell ref="B44:P44"/>
    <mergeCell ref="I45:P45"/>
    <mergeCell ref="B32:P32"/>
    <mergeCell ref="B34:P35"/>
    <mergeCell ref="B36:P36"/>
    <mergeCell ref="B38:P38"/>
    <mergeCell ref="B39:P40"/>
    <mergeCell ref="B41:P41"/>
    <mergeCell ref="T17:U17"/>
    <mergeCell ref="AA17:AB17"/>
    <mergeCell ref="B18:P18"/>
    <mergeCell ref="T19:U19"/>
    <mergeCell ref="AA19:AB19"/>
    <mergeCell ref="R17:S17"/>
    <mergeCell ref="R19:S19"/>
    <mergeCell ref="AD22:AE22"/>
    <mergeCell ref="AD19:AE19"/>
    <mergeCell ref="AA15:AB15"/>
    <mergeCell ref="B3:P3"/>
    <mergeCell ref="B4:P4"/>
    <mergeCell ref="B5:P5"/>
    <mergeCell ref="B6:P6"/>
    <mergeCell ref="B8:P8"/>
    <mergeCell ref="B9:P9"/>
    <mergeCell ref="G11:M11"/>
    <mergeCell ref="G12:M12"/>
    <mergeCell ref="B13:P13"/>
    <mergeCell ref="B14:P14"/>
    <mergeCell ref="T15:U15"/>
    <mergeCell ref="R15:S15"/>
    <mergeCell ref="B16:P16"/>
  </mergeCells>
  <printOptions horizontalCentered="1"/>
  <pageMargins left="0.51181102362204722" right="0.51181102362204722" top="0.55118110236220474"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Z58"/>
  <sheetViews>
    <sheetView view="pageBreakPreview" topLeftCell="A21" zoomScale="60" workbookViewId="0">
      <selection activeCell="AD23" sqref="AD23"/>
    </sheetView>
  </sheetViews>
  <sheetFormatPr defaultColWidth="9.109375" defaultRowHeight="13.8" x14ac:dyDescent="0.25"/>
  <cols>
    <col min="1" max="1" width="9.109375" style="98"/>
    <col min="2" max="22" width="5.6640625" style="98" customWidth="1"/>
    <col min="23" max="25" width="0" style="98" hidden="1" customWidth="1"/>
    <col min="26" max="26" width="13.88671875" style="98" hidden="1" customWidth="1"/>
    <col min="27" max="27" width="0" style="98" hidden="1" customWidth="1"/>
    <col min="28" max="16384" width="9.109375" style="98"/>
  </cols>
  <sheetData>
    <row r="1" spans="2:22" x14ac:dyDescent="0.25">
      <c r="B1" s="456"/>
      <c r="C1" s="456"/>
      <c r="D1" s="456"/>
      <c r="E1" s="456"/>
      <c r="F1" s="456"/>
      <c r="G1" s="456"/>
      <c r="H1" s="456"/>
      <c r="I1" s="456"/>
      <c r="J1" s="456"/>
      <c r="K1" s="456"/>
      <c r="L1" s="456"/>
      <c r="M1" s="456"/>
      <c r="N1" s="456"/>
      <c r="O1" s="101"/>
      <c r="P1" s="101"/>
      <c r="Q1" s="101"/>
      <c r="R1" s="101"/>
      <c r="S1" s="101"/>
      <c r="T1" s="101"/>
      <c r="U1" s="101"/>
      <c r="V1" s="456"/>
    </row>
    <row r="2" spans="2:22" ht="20.100000000000001" customHeight="1" x14ac:dyDescent="0.25">
      <c r="B2" s="824"/>
      <c r="C2" s="824"/>
      <c r="D2" s="824"/>
      <c r="E2" s="824"/>
      <c r="F2" s="824"/>
      <c r="G2" s="824"/>
      <c r="H2" s="824"/>
      <c r="I2" s="824"/>
      <c r="J2" s="824"/>
      <c r="K2" s="824"/>
      <c r="L2" s="824"/>
      <c r="M2" s="824"/>
      <c r="N2" s="824"/>
      <c r="O2" s="824"/>
      <c r="P2" s="824"/>
      <c r="Q2" s="824"/>
      <c r="R2" s="824"/>
      <c r="S2" s="824"/>
      <c r="T2" s="824"/>
      <c r="U2" s="824"/>
      <c r="V2" s="824"/>
    </row>
    <row r="3" spans="2:22" ht="20.100000000000001" customHeight="1" x14ac:dyDescent="0.25">
      <c r="B3" s="444"/>
      <c r="C3" s="444"/>
      <c r="D3" s="444"/>
      <c r="E3" s="444"/>
      <c r="F3" s="444"/>
      <c r="G3" s="444"/>
      <c r="H3" s="444"/>
      <c r="I3" s="444"/>
      <c r="J3" s="444"/>
      <c r="K3" s="444"/>
      <c r="L3" s="444"/>
      <c r="M3" s="444"/>
      <c r="N3" s="444"/>
      <c r="O3" s="444"/>
      <c r="P3" s="444"/>
      <c r="Q3" s="444"/>
      <c r="R3" s="444"/>
      <c r="S3" s="444"/>
      <c r="T3" s="826" t="s">
        <v>518</v>
      </c>
      <c r="U3" s="826"/>
      <c r="V3" s="444"/>
    </row>
    <row r="4" spans="2:22" ht="20.100000000000001" customHeight="1" x14ac:dyDescent="0.3">
      <c r="B4" s="331"/>
      <c r="C4" s="825" t="s">
        <v>516</v>
      </c>
      <c r="D4" s="825"/>
      <c r="E4" s="825"/>
      <c r="F4" s="825"/>
      <c r="G4" s="825"/>
      <c r="H4" s="825"/>
      <c r="I4" s="825"/>
      <c r="J4" s="331"/>
      <c r="K4" s="331"/>
      <c r="L4" s="331"/>
      <c r="M4" s="331"/>
      <c r="N4" s="331"/>
      <c r="O4" s="464" t="s">
        <v>529</v>
      </c>
      <c r="P4" s="331"/>
      <c r="Q4" s="331"/>
      <c r="R4" s="331"/>
      <c r="S4" s="331"/>
      <c r="T4" s="331"/>
      <c r="U4" s="331"/>
      <c r="V4" s="331"/>
    </row>
    <row r="5" spans="2:22" ht="20.100000000000001" customHeight="1" x14ac:dyDescent="0.25">
      <c r="B5" s="436"/>
      <c r="C5" s="443"/>
      <c r="D5" s="436"/>
      <c r="E5" s="436"/>
      <c r="F5" s="436"/>
      <c r="G5" s="436"/>
      <c r="H5" s="436"/>
      <c r="I5" s="436"/>
      <c r="J5" s="436"/>
      <c r="K5" s="436"/>
      <c r="L5" s="436"/>
      <c r="M5" s="436"/>
      <c r="N5" s="436"/>
      <c r="O5" s="443"/>
      <c r="P5" s="436"/>
      <c r="Q5" s="436"/>
      <c r="R5" s="436"/>
      <c r="S5" s="436"/>
      <c r="T5" s="436"/>
      <c r="U5" s="436"/>
      <c r="V5" s="436"/>
    </row>
    <row r="6" spans="2:22" ht="20.100000000000001" customHeight="1" x14ac:dyDescent="0.3">
      <c r="B6" s="437"/>
      <c r="C6" s="825" t="s">
        <v>527</v>
      </c>
      <c r="D6" s="825"/>
      <c r="E6" s="825"/>
      <c r="F6" s="825"/>
      <c r="G6" s="825"/>
      <c r="H6" s="825"/>
      <c r="I6" s="825"/>
      <c r="J6" s="437"/>
      <c r="K6" s="437"/>
      <c r="L6" s="437"/>
      <c r="M6" s="437"/>
      <c r="N6" s="437"/>
      <c r="O6" s="464" t="s">
        <v>519</v>
      </c>
      <c r="P6" s="437"/>
      <c r="Q6" s="437"/>
      <c r="R6" s="437"/>
      <c r="S6" s="437"/>
      <c r="T6" s="437"/>
      <c r="U6" s="437"/>
      <c r="V6" s="437"/>
    </row>
    <row r="7" spans="2:22" ht="20.100000000000001" customHeight="1" x14ac:dyDescent="0.3">
      <c r="B7" s="361"/>
      <c r="C7" s="825" t="s">
        <v>528</v>
      </c>
      <c r="D7" s="825"/>
      <c r="E7" s="825"/>
      <c r="F7" s="825"/>
      <c r="G7" s="825"/>
      <c r="H7" s="825"/>
      <c r="I7" s="825"/>
      <c r="J7" s="361"/>
      <c r="K7" s="361"/>
      <c r="L7" s="361"/>
      <c r="M7" s="361"/>
      <c r="N7" s="825" t="s">
        <v>520</v>
      </c>
      <c r="O7" s="825"/>
      <c r="P7" s="825"/>
      <c r="Q7" s="825"/>
      <c r="R7" s="825"/>
      <c r="S7" s="825"/>
      <c r="T7" s="825"/>
      <c r="U7" s="825"/>
      <c r="V7" s="825"/>
    </row>
    <row r="8" spans="2:22" ht="20.100000000000001" customHeight="1" x14ac:dyDescent="0.3">
      <c r="B8" s="438"/>
      <c r="C8" s="825" t="s">
        <v>517</v>
      </c>
      <c r="D8" s="825"/>
      <c r="E8" s="825"/>
      <c r="F8" s="825"/>
      <c r="G8" s="825"/>
      <c r="H8" s="825"/>
      <c r="I8" s="825"/>
      <c r="J8" s="438"/>
      <c r="K8" s="438"/>
      <c r="L8" s="438"/>
      <c r="M8" s="438"/>
      <c r="N8" s="465"/>
      <c r="O8" s="465"/>
      <c r="P8" s="465"/>
      <c r="Q8" s="465"/>
      <c r="R8" s="465"/>
      <c r="S8" s="465"/>
      <c r="T8" s="465"/>
      <c r="U8" s="466"/>
      <c r="V8" s="438"/>
    </row>
    <row r="9" spans="2:22" ht="20.100000000000001" customHeight="1" x14ac:dyDescent="0.25">
      <c r="B9" s="438"/>
      <c r="C9" s="438"/>
      <c r="D9" s="438"/>
      <c r="E9" s="438"/>
      <c r="F9" s="438"/>
      <c r="G9" s="438"/>
      <c r="H9" s="438"/>
      <c r="I9" s="438"/>
      <c r="J9" s="438"/>
      <c r="K9" s="438"/>
      <c r="L9" s="438"/>
      <c r="M9" s="438"/>
      <c r="N9" s="438"/>
      <c r="O9" s="438"/>
      <c r="P9" s="438"/>
      <c r="Q9" s="438"/>
      <c r="R9" s="438"/>
      <c r="S9" s="438"/>
      <c r="T9" s="438"/>
      <c r="U9" s="438"/>
      <c r="V9" s="438"/>
    </row>
    <row r="10" spans="2:22" ht="20.100000000000001" customHeight="1" x14ac:dyDescent="0.25">
      <c r="B10" s="433"/>
      <c r="C10" s="467" t="str">
        <f>"Tel. No: "&amp; 'TRUST VREALYS QUESTIONNAIRE'!AR17</f>
        <v>Tel. No: 012 339 7700</v>
      </c>
      <c r="D10" s="468"/>
      <c r="E10" s="448"/>
      <c r="F10" s="448"/>
      <c r="G10" s="448"/>
      <c r="H10" s="448"/>
      <c r="I10" s="448"/>
      <c r="J10" s="448"/>
      <c r="K10" s="448"/>
      <c r="L10" s="448"/>
      <c r="M10" s="448"/>
      <c r="N10" s="467" t="s">
        <v>524</v>
      </c>
      <c r="O10" s="465"/>
      <c r="P10" s="468"/>
      <c r="Q10" s="468"/>
      <c r="R10" s="448"/>
      <c r="S10" s="448"/>
      <c r="T10" s="448"/>
      <c r="U10" s="448"/>
      <c r="V10" s="448"/>
    </row>
    <row r="11" spans="2:22" ht="20.100000000000001" customHeight="1" x14ac:dyDescent="0.25">
      <c r="B11" s="358"/>
      <c r="C11" s="467"/>
      <c r="D11" s="468"/>
      <c r="E11" s="447"/>
      <c r="F11" s="449"/>
      <c r="G11" s="449"/>
      <c r="H11" s="449"/>
      <c r="I11" s="449"/>
      <c r="J11" s="449"/>
      <c r="K11" s="449"/>
      <c r="L11" s="447"/>
      <c r="M11" s="447"/>
      <c r="N11" s="467" t="s">
        <v>525</v>
      </c>
      <c r="O11" s="465"/>
      <c r="P11" s="468"/>
      <c r="Q11" s="468"/>
      <c r="R11" s="447"/>
      <c r="S11" s="447"/>
      <c r="T11" s="450"/>
      <c r="U11" s="447"/>
      <c r="V11" s="447"/>
    </row>
    <row r="12" spans="2:22" ht="20.100000000000001" customHeight="1" x14ac:dyDescent="0.25">
      <c r="B12" s="432"/>
      <c r="C12" s="467" t="s">
        <v>521</v>
      </c>
      <c r="D12" s="468"/>
      <c r="E12" s="449"/>
      <c r="F12" s="449"/>
      <c r="G12" s="449"/>
      <c r="H12" s="449"/>
      <c r="I12" s="449"/>
      <c r="J12" s="449"/>
      <c r="K12" s="449"/>
      <c r="L12" s="447"/>
      <c r="M12" s="447"/>
      <c r="N12" s="467"/>
      <c r="O12" s="465"/>
      <c r="P12" s="468"/>
      <c r="Q12" s="468"/>
      <c r="R12" s="447"/>
      <c r="S12" s="447"/>
      <c r="T12" s="450"/>
      <c r="U12" s="449"/>
      <c r="V12" s="449"/>
    </row>
    <row r="13" spans="2:22" ht="20.100000000000001" customHeight="1" x14ac:dyDescent="0.25">
      <c r="B13" s="358"/>
      <c r="C13" s="467"/>
      <c r="D13" s="468"/>
      <c r="E13" s="447"/>
      <c r="F13" s="447"/>
      <c r="G13" s="447"/>
      <c r="H13" s="447"/>
      <c r="I13" s="447"/>
      <c r="J13" s="447"/>
      <c r="K13" s="447"/>
      <c r="L13" s="447"/>
      <c r="M13" s="447"/>
      <c r="N13" s="467" t="s">
        <v>526</v>
      </c>
      <c r="O13" s="465"/>
      <c r="P13" s="468"/>
      <c r="Q13" s="468"/>
      <c r="R13" s="447"/>
      <c r="S13" s="447"/>
      <c r="T13" s="447"/>
      <c r="U13" s="447"/>
      <c r="V13" s="447"/>
    </row>
    <row r="14" spans="2:22" ht="20.100000000000001" customHeight="1" x14ac:dyDescent="0.25">
      <c r="B14" s="358"/>
      <c r="C14" s="467" t="s">
        <v>522</v>
      </c>
      <c r="D14" s="468"/>
      <c r="E14" s="447"/>
      <c r="F14" s="447"/>
      <c r="G14" s="447"/>
      <c r="H14" s="447"/>
      <c r="I14" s="447"/>
      <c r="J14" s="447"/>
      <c r="K14" s="447"/>
      <c r="L14" s="447"/>
      <c r="M14" s="447"/>
      <c r="N14" s="467" t="str">
        <f>'TRUST VREALYS QUESTIONNAIRE'!AR14</f>
        <v xml:space="preserve">Private Bag X60  </v>
      </c>
      <c r="O14" s="465"/>
      <c r="P14" s="468"/>
      <c r="Q14" s="468"/>
      <c r="R14" s="447"/>
      <c r="S14" s="447"/>
      <c r="T14" s="447"/>
      <c r="U14" s="447"/>
      <c r="V14" s="447"/>
    </row>
    <row r="15" spans="2:22" ht="20.100000000000001" customHeight="1" x14ac:dyDescent="0.25">
      <c r="B15" s="361"/>
      <c r="C15" s="467" t="s">
        <v>523</v>
      </c>
      <c r="D15" s="468"/>
      <c r="E15" s="450"/>
      <c r="F15" s="469" t="str">
        <f>"IT NO: "&amp; 'TRUST VREALYS QUESTIONNAIRE'!T22</f>
        <v xml:space="preserve">IT NO: </v>
      </c>
      <c r="G15" s="451"/>
      <c r="H15" s="451"/>
      <c r="I15" s="451"/>
      <c r="J15" s="451"/>
      <c r="K15" s="451"/>
      <c r="L15" s="451"/>
      <c r="M15" s="451"/>
      <c r="N15" s="467" t="str">
        <f>'TRUST VREALYS QUESTIONNAIRE'!AR15</f>
        <v>Pretoria</v>
      </c>
      <c r="O15" s="465"/>
      <c r="P15" s="468"/>
      <c r="Q15" s="468"/>
      <c r="R15" s="451"/>
      <c r="S15" s="451"/>
      <c r="T15" s="451"/>
      <c r="U15" s="451"/>
      <c r="V15" s="451"/>
    </row>
    <row r="16" spans="2:22" ht="20.100000000000001" customHeight="1" x14ac:dyDescent="0.25">
      <c r="B16" s="439"/>
      <c r="C16" s="467" t="s">
        <v>549</v>
      </c>
      <c r="D16" s="467"/>
      <c r="E16" s="467"/>
      <c r="F16" s="467"/>
      <c r="G16" s="467"/>
      <c r="H16" s="467"/>
      <c r="I16" s="467"/>
      <c r="J16" s="452"/>
      <c r="K16" s="452"/>
      <c r="L16" s="452"/>
      <c r="M16" s="452"/>
      <c r="N16" s="467" t="str">
        <f>'TRUST VREALYS QUESTIONNAIRE'!AR16</f>
        <v>0001</v>
      </c>
      <c r="O16" s="465"/>
      <c r="P16" s="468"/>
      <c r="Q16" s="468"/>
      <c r="R16" s="452"/>
      <c r="S16" s="452"/>
      <c r="T16" s="452"/>
      <c r="U16" s="452"/>
      <c r="V16" s="452"/>
    </row>
    <row r="17" spans="2:22" ht="20.100000000000001" customHeight="1" x14ac:dyDescent="0.3">
      <c r="B17" s="361"/>
      <c r="C17" s="468" t="s">
        <v>550</v>
      </c>
      <c r="D17" s="468"/>
      <c r="E17" s="451"/>
      <c r="F17" s="453"/>
      <c r="G17" s="451"/>
      <c r="H17" s="451"/>
      <c r="I17" s="451"/>
      <c r="J17" s="451"/>
      <c r="K17" s="451"/>
      <c r="L17" s="451"/>
      <c r="M17" s="451"/>
      <c r="N17" s="451"/>
      <c r="O17" s="451"/>
      <c r="P17" s="467"/>
      <c r="Q17" s="451"/>
      <c r="R17" s="451"/>
      <c r="S17" s="451"/>
      <c r="T17" s="451"/>
      <c r="U17" s="451"/>
      <c r="V17" s="451"/>
    </row>
    <row r="18" spans="2:22" ht="20.100000000000001" customHeight="1" x14ac:dyDescent="0.25">
      <c r="B18" s="439"/>
      <c r="C18" s="452"/>
      <c r="D18" s="452"/>
      <c r="E18" s="452"/>
      <c r="F18" s="452"/>
      <c r="G18" s="452"/>
      <c r="H18" s="452"/>
      <c r="I18" s="452"/>
      <c r="J18" s="452"/>
      <c r="K18" s="452"/>
      <c r="L18" s="452"/>
      <c r="M18" s="452"/>
      <c r="N18" s="452"/>
      <c r="O18" s="452"/>
      <c r="P18" s="452"/>
      <c r="Q18" s="452"/>
      <c r="R18" s="452"/>
      <c r="S18" s="452"/>
      <c r="T18" s="452"/>
      <c r="U18" s="452"/>
      <c r="V18" s="452"/>
    </row>
    <row r="19" spans="2:22" ht="20.100000000000001" customHeight="1" x14ac:dyDescent="0.25">
      <c r="B19" s="361"/>
      <c r="C19" s="453"/>
      <c r="D19" s="451"/>
      <c r="E19" s="451"/>
      <c r="F19" s="451"/>
      <c r="G19" s="451"/>
      <c r="H19" s="451"/>
      <c r="I19" s="451"/>
      <c r="J19" s="451"/>
      <c r="K19" s="451"/>
      <c r="L19" s="451"/>
      <c r="M19" s="451"/>
      <c r="N19" s="451"/>
      <c r="O19" s="451"/>
      <c r="P19" s="451"/>
      <c r="Q19" s="451"/>
      <c r="R19" s="451"/>
      <c r="S19" s="451"/>
      <c r="T19" s="451"/>
      <c r="U19" s="451"/>
      <c r="V19" s="451"/>
    </row>
    <row r="20" spans="2:22" ht="20.100000000000001" customHeight="1" x14ac:dyDescent="0.25">
      <c r="B20" s="439"/>
      <c r="C20" s="452"/>
      <c r="D20" s="452"/>
      <c r="E20" s="452"/>
      <c r="F20" s="452"/>
      <c r="G20" s="452"/>
      <c r="H20" s="452"/>
      <c r="I20" s="452"/>
      <c r="J20" s="452"/>
      <c r="K20" s="452"/>
      <c r="L20" s="452"/>
      <c r="M20" s="452"/>
      <c r="N20" s="452"/>
      <c r="O20" s="452"/>
      <c r="P20" s="452"/>
      <c r="Q20" s="452"/>
      <c r="R20" s="452"/>
      <c r="S20" s="452"/>
      <c r="T20" s="452"/>
      <c r="U20" s="452"/>
      <c r="V20" s="452"/>
    </row>
    <row r="21" spans="2:22" ht="20.100000000000001" customHeight="1" x14ac:dyDescent="0.25">
      <c r="B21" s="361"/>
      <c r="C21" s="470" t="s">
        <v>360</v>
      </c>
      <c r="D21" s="451"/>
      <c r="E21" s="451"/>
      <c r="F21" s="451"/>
      <c r="G21" s="451"/>
      <c r="H21" s="451"/>
      <c r="I21" s="451"/>
      <c r="J21" s="451"/>
      <c r="K21" s="451"/>
      <c r="L21" s="451"/>
      <c r="M21" s="451"/>
      <c r="N21" s="451"/>
      <c r="O21" s="451"/>
      <c r="P21" s="451"/>
      <c r="Q21" s="451"/>
      <c r="R21" s="451"/>
      <c r="S21" s="451"/>
      <c r="T21" s="451"/>
      <c r="U21" s="451"/>
      <c r="V21" s="451"/>
    </row>
    <row r="22" spans="2:22" ht="20.100000000000001" customHeight="1" x14ac:dyDescent="0.25">
      <c r="B22" s="361"/>
      <c r="C22" s="470" t="s">
        <v>650</v>
      </c>
      <c r="D22" s="451"/>
      <c r="E22" s="451"/>
      <c r="F22" s="451"/>
      <c r="G22" s="451"/>
      <c r="H22" s="451"/>
      <c r="I22" s="451"/>
      <c r="J22" s="451"/>
      <c r="K22" s="451"/>
      <c r="L22" s="451"/>
      <c r="M22" s="451"/>
      <c r="N22" s="451"/>
      <c r="O22" s="451"/>
      <c r="P22" s="451"/>
      <c r="Q22" s="451"/>
      <c r="R22" s="451"/>
      <c r="S22" s="451"/>
      <c r="T22" s="451"/>
      <c r="U22" s="451"/>
      <c r="V22" s="451"/>
    </row>
    <row r="23" spans="2:22" ht="20.100000000000001" customHeight="1" x14ac:dyDescent="0.25">
      <c r="B23" s="439"/>
      <c r="C23" s="470" t="s">
        <v>530</v>
      </c>
      <c r="D23" s="452"/>
      <c r="E23" s="452"/>
      <c r="F23" s="452"/>
      <c r="G23" s="452"/>
      <c r="H23" s="452"/>
      <c r="I23" s="452"/>
      <c r="J23" s="452"/>
      <c r="K23" s="452"/>
      <c r="L23" s="452"/>
      <c r="M23" s="452"/>
      <c r="N23" s="452"/>
      <c r="O23" s="452"/>
      <c r="P23" s="452"/>
      <c r="Q23" s="452"/>
      <c r="R23" s="452"/>
      <c r="S23" s="452"/>
      <c r="T23" s="452"/>
      <c r="U23" s="452"/>
      <c r="V23" s="452"/>
    </row>
    <row r="24" spans="2:22" ht="20.100000000000001" customHeight="1" x14ac:dyDescent="0.25">
      <c r="B24" s="361"/>
      <c r="C24" s="470" t="s">
        <v>68</v>
      </c>
      <c r="D24" s="450"/>
      <c r="E24" s="451"/>
      <c r="F24" s="451"/>
      <c r="G24" s="451"/>
      <c r="H24" s="451"/>
      <c r="I24" s="451"/>
      <c r="J24" s="451"/>
      <c r="K24" s="451"/>
      <c r="L24" s="451"/>
      <c r="M24" s="451"/>
      <c r="N24" s="451"/>
      <c r="O24" s="451"/>
      <c r="P24" s="451"/>
      <c r="Q24" s="451"/>
      <c r="R24" s="451"/>
      <c r="S24" s="451"/>
      <c r="T24" s="451"/>
      <c r="U24" s="451"/>
      <c r="V24" s="451"/>
    </row>
    <row r="25" spans="2:22" ht="20.100000000000001" customHeight="1" x14ac:dyDescent="0.25">
      <c r="B25" s="439"/>
      <c r="C25" s="471" t="s">
        <v>69</v>
      </c>
      <c r="D25" s="452"/>
      <c r="E25" s="452"/>
      <c r="F25" s="452"/>
      <c r="G25" s="452"/>
      <c r="H25" s="452"/>
      <c r="I25" s="452"/>
      <c r="J25" s="452"/>
      <c r="K25" s="452"/>
      <c r="L25" s="452"/>
      <c r="M25" s="452"/>
      <c r="N25" s="452"/>
      <c r="O25" s="452"/>
      <c r="P25" s="452"/>
      <c r="Q25" s="452"/>
      <c r="R25" s="452"/>
      <c r="S25" s="452"/>
      <c r="T25" s="452"/>
      <c r="U25" s="452"/>
      <c r="V25" s="452"/>
    </row>
    <row r="26" spans="2:22" ht="20.100000000000001" customHeight="1" x14ac:dyDescent="0.25">
      <c r="B26" s="361"/>
      <c r="C26" s="470"/>
      <c r="D26" s="451"/>
      <c r="E26" s="451"/>
      <c r="F26" s="451"/>
      <c r="G26" s="451"/>
      <c r="H26" s="451"/>
      <c r="I26" s="451"/>
      <c r="J26" s="451"/>
      <c r="K26" s="451"/>
      <c r="L26" s="451"/>
      <c r="M26" s="451"/>
      <c r="N26" s="451"/>
      <c r="O26" s="451"/>
      <c r="P26" s="451"/>
      <c r="Q26" s="451"/>
      <c r="R26" s="451"/>
      <c r="S26" s="451"/>
      <c r="T26" s="451"/>
      <c r="U26" s="451"/>
      <c r="V26" s="451"/>
    </row>
    <row r="27" spans="2:22" ht="20.100000000000001" customHeight="1" x14ac:dyDescent="0.25">
      <c r="B27" s="439"/>
      <c r="C27" s="470" t="s">
        <v>531</v>
      </c>
      <c r="D27" s="452"/>
      <c r="E27" s="452"/>
      <c r="F27" s="452"/>
      <c r="G27" s="452"/>
      <c r="H27" s="452"/>
      <c r="I27" s="452"/>
      <c r="J27" s="452"/>
      <c r="K27" s="452"/>
      <c r="L27" s="452"/>
      <c r="M27" s="452"/>
      <c r="N27" s="452"/>
      <c r="O27" s="452"/>
      <c r="P27" s="452"/>
      <c r="Q27" s="452"/>
      <c r="R27" s="452"/>
      <c r="S27" s="452"/>
      <c r="T27" s="452"/>
      <c r="U27" s="452"/>
      <c r="V27" s="452"/>
    </row>
    <row r="28" spans="2:22" ht="20.100000000000001" customHeight="1" x14ac:dyDescent="0.25">
      <c r="B28" s="361"/>
      <c r="C28" s="470"/>
      <c r="D28" s="450"/>
      <c r="E28" s="451"/>
      <c r="F28" s="451"/>
      <c r="G28" s="451"/>
      <c r="H28" s="451"/>
      <c r="I28" s="451"/>
      <c r="J28" s="451"/>
      <c r="K28" s="451"/>
      <c r="L28" s="451"/>
      <c r="M28" s="451"/>
      <c r="N28" s="451"/>
      <c r="O28" s="451"/>
      <c r="P28" s="451"/>
      <c r="Q28" s="451"/>
      <c r="R28" s="451"/>
      <c r="S28" s="451"/>
      <c r="T28" s="451"/>
      <c r="U28" s="451"/>
      <c r="V28" s="451"/>
    </row>
    <row r="29" spans="2:22" ht="20.100000000000001" customHeight="1" x14ac:dyDescent="0.25">
      <c r="B29" s="439"/>
      <c r="C29" s="470" t="s">
        <v>533</v>
      </c>
      <c r="D29" s="452"/>
      <c r="E29" s="452"/>
      <c r="F29" s="452"/>
      <c r="G29" s="452"/>
      <c r="H29" s="452"/>
      <c r="I29" s="452"/>
      <c r="J29" s="452"/>
      <c r="K29" s="452"/>
      <c r="L29" s="452"/>
      <c r="M29" s="452"/>
      <c r="N29" s="452"/>
      <c r="O29" s="452"/>
      <c r="P29" s="452"/>
      <c r="Q29" s="452"/>
      <c r="R29" s="452"/>
      <c r="S29" s="452"/>
      <c r="T29" s="452"/>
      <c r="U29" s="452"/>
      <c r="V29" s="452"/>
    </row>
    <row r="30" spans="2:22" ht="20.100000000000001" customHeight="1" x14ac:dyDescent="0.25">
      <c r="B30" s="361"/>
      <c r="C30" s="470"/>
      <c r="D30" s="451"/>
      <c r="E30" s="451"/>
      <c r="F30" s="451"/>
      <c r="G30" s="451"/>
      <c r="H30" s="451"/>
      <c r="I30" s="451"/>
      <c r="J30" s="451"/>
      <c r="K30" s="451"/>
      <c r="L30" s="451"/>
      <c r="M30" s="451"/>
      <c r="N30" s="451"/>
      <c r="O30" s="451"/>
      <c r="P30" s="451"/>
      <c r="Q30" s="451"/>
      <c r="R30" s="451"/>
      <c r="S30" s="451"/>
      <c r="T30" s="451"/>
      <c r="U30" s="451"/>
      <c r="V30" s="451"/>
    </row>
    <row r="31" spans="2:22" ht="20.100000000000001" customHeight="1" x14ac:dyDescent="0.25">
      <c r="B31" s="439"/>
      <c r="C31" s="472">
        <f>'TRUST VREALYS QUESTIONNAIRE'!H24</f>
        <v>0</v>
      </c>
      <c r="D31" s="452"/>
      <c r="E31" s="452"/>
      <c r="F31" s="452"/>
      <c r="G31" s="452"/>
      <c r="H31" s="452"/>
      <c r="I31" s="452"/>
      <c r="J31" s="452"/>
      <c r="K31" s="452"/>
      <c r="L31" s="452"/>
      <c r="M31" s="452"/>
      <c r="N31" s="452"/>
      <c r="O31" s="452"/>
      <c r="P31" s="452"/>
      <c r="Q31" s="452"/>
      <c r="R31" s="452"/>
      <c r="S31" s="452"/>
      <c r="T31" s="452"/>
      <c r="U31" s="452"/>
      <c r="V31" s="452"/>
    </row>
    <row r="32" spans="2:22" ht="20.100000000000001" customHeight="1" x14ac:dyDescent="0.25">
      <c r="B32" s="361"/>
      <c r="C32" s="467"/>
      <c r="D32" s="451"/>
      <c r="E32" s="451"/>
      <c r="F32" s="451"/>
      <c r="G32" s="451"/>
      <c r="H32" s="451"/>
      <c r="I32" s="451"/>
      <c r="J32" s="451"/>
      <c r="K32" s="451"/>
      <c r="L32" s="451"/>
      <c r="M32" s="451"/>
      <c r="N32" s="451"/>
      <c r="O32" s="451"/>
      <c r="P32" s="451"/>
      <c r="Q32" s="451"/>
      <c r="R32" s="451"/>
      <c r="S32" s="451"/>
      <c r="T32" s="451"/>
      <c r="U32" s="451"/>
      <c r="V32" s="451"/>
    </row>
    <row r="33" spans="2:26" ht="15" customHeight="1" x14ac:dyDescent="0.3">
      <c r="B33" s="439"/>
      <c r="C33" s="470" t="str">
        <f>"I acknowledge receipt of your letter dated "</f>
        <v xml:space="preserve">I acknowledge receipt of your letter dated </v>
      </c>
      <c r="D33" s="452"/>
      <c r="E33" s="452"/>
      <c r="F33" s="452"/>
      <c r="G33" s="452"/>
      <c r="H33" s="452"/>
      <c r="I33" s="452"/>
      <c r="J33" s="452"/>
      <c r="K33" s="823">
        <f ca="1">Z33</f>
        <v>43731</v>
      </c>
      <c r="L33" s="823"/>
      <c r="M33" s="823"/>
      <c r="N33" s="823"/>
      <c r="O33" s="452"/>
      <c r="P33" s="452"/>
      <c r="Q33" s="452"/>
      <c r="R33" s="452"/>
      <c r="S33" s="452"/>
      <c r="T33" s="452"/>
      <c r="U33" s="452"/>
      <c r="V33" s="452"/>
      <c r="X33" s="98">
        <f ca="1">'Letter to the Master'!B10</f>
        <v>43731</v>
      </c>
      <c r="Z33" s="457">
        <f ca="1">DATE(YEAR(X33),MONTH(X33),DAY(X33))</f>
        <v>43731</v>
      </c>
    </row>
    <row r="34" spans="2:26" ht="15" customHeight="1" x14ac:dyDescent="0.25">
      <c r="B34" s="434"/>
      <c r="C34" s="470"/>
      <c r="D34" s="454"/>
      <c r="E34" s="454"/>
      <c r="F34" s="454"/>
      <c r="G34" s="454"/>
      <c r="H34" s="454"/>
      <c r="I34" s="454"/>
      <c r="J34" s="454"/>
      <c r="K34" s="454"/>
      <c r="L34" s="454"/>
      <c r="M34" s="454"/>
      <c r="N34" s="454"/>
      <c r="O34" s="454"/>
      <c r="P34" s="454"/>
      <c r="Q34" s="454"/>
      <c r="R34" s="454"/>
      <c r="S34" s="454"/>
      <c r="T34" s="454"/>
      <c r="U34" s="454"/>
      <c r="V34" s="454"/>
    </row>
    <row r="35" spans="2:26" ht="15" customHeight="1" x14ac:dyDescent="0.25">
      <c r="B35" s="440"/>
      <c r="C35" s="470" t="s">
        <v>532</v>
      </c>
      <c r="D35" s="455"/>
      <c r="E35" s="455"/>
      <c r="F35" s="455"/>
      <c r="G35" s="455"/>
      <c r="H35" s="455"/>
      <c r="I35" s="455"/>
      <c r="J35" s="455"/>
      <c r="K35" s="455"/>
      <c r="L35" s="455"/>
      <c r="M35" s="455"/>
      <c r="N35" s="455"/>
      <c r="O35" s="458"/>
      <c r="P35" s="458"/>
      <c r="Q35" s="458"/>
      <c r="R35" s="458"/>
      <c r="S35" s="458"/>
      <c r="T35" s="458"/>
      <c r="U35" s="458"/>
      <c r="V35" s="458"/>
    </row>
    <row r="36" spans="2:26" ht="15" customHeight="1" x14ac:dyDescent="0.25">
      <c r="B36" s="459"/>
      <c r="C36" s="470"/>
      <c r="D36" s="458"/>
      <c r="E36" s="458"/>
      <c r="F36" s="458"/>
      <c r="G36" s="458"/>
      <c r="H36" s="458"/>
      <c r="I36" s="458"/>
      <c r="J36" s="458"/>
      <c r="K36" s="458"/>
      <c r="L36" s="458"/>
      <c r="M36" s="458"/>
      <c r="N36" s="458"/>
      <c r="O36" s="458"/>
      <c r="P36" s="458"/>
      <c r="Q36" s="458"/>
      <c r="R36" s="458"/>
      <c r="S36" s="458"/>
      <c r="T36" s="458"/>
      <c r="U36" s="458"/>
      <c r="V36" s="458"/>
    </row>
    <row r="37" spans="2:26" ht="15" customHeight="1" x14ac:dyDescent="0.25">
      <c r="B37" s="439"/>
      <c r="C37" s="470" t="s">
        <v>101</v>
      </c>
      <c r="D37" s="452"/>
      <c r="E37" s="452"/>
      <c r="F37" s="452"/>
      <c r="G37" s="452"/>
      <c r="H37" s="452"/>
      <c r="I37" s="452"/>
      <c r="J37" s="452"/>
      <c r="K37" s="452"/>
      <c r="L37" s="452"/>
      <c r="M37" s="452"/>
      <c r="N37" s="452"/>
      <c r="O37" s="452"/>
      <c r="P37" s="452"/>
      <c r="Q37" s="452"/>
      <c r="R37" s="452"/>
      <c r="S37" s="452"/>
      <c r="T37" s="452"/>
      <c r="U37" s="452"/>
      <c r="V37" s="452"/>
    </row>
    <row r="38" spans="2:26" ht="15" customHeight="1" x14ac:dyDescent="0.25">
      <c r="B38" s="358"/>
      <c r="C38" s="447"/>
      <c r="D38" s="447"/>
      <c r="E38" s="447"/>
      <c r="F38" s="447"/>
      <c r="G38" s="447"/>
      <c r="H38" s="447"/>
      <c r="I38" s="447"/>
      <c r="J38" s="447"/>
      <c r="K38" s="447"/>
      <c r="L38" s="447"/>
      <c r="M38" s="447"/>
      <c r="N38" s="447"/>
      <c r="O38" s="447"/>
      <c r="P38" s="447"/>
      <c r="Q38" s="447"/>
      <c r="R38" s="447"/>
      <c r="S38" s="447"/>
      <c r="T38" s="447"/>
      <c r="U38" s="447"/>
      <c r="V38" s="447"/>
    </row>
    <row r="39" spans="2:26" ht="15" customHeight="1" x14ac:dyDescent="0.25">
      <c r="B39" s="439"/>
      <c r="C39" s="439"/>
      <c r="D39" s="439"/>
      <c r="E39" s="439"/>
      <c r="F39" s="439"/>
      <c r="G39" s="439"/>
      <c r="H39" s="439"/>
      <c r="I39" s="439"/>
      <c r="J39" s="439"/>
      <c r="K39" s="439"/>
      <c r="L39" s="439"/>
      <c r="M39" s="439"/>
      <c r="N39" s="439"/>
      <c r="O39" s="439"/>
      <c r="P39" s="439"/>
      <c r="Q39" s="439"/>
      <c r="R39" s="439"/>
      <c r="S39" s="439"/>
      <c r="T39" s="439"/>
      <c r="U39" s="439"/>
      <c r="V39" s="439"/>
    </row>
    <row r="40" spans="2:26" ht="15" customHeight="1" x14ac:dyDescent="0.25">
      <c r="B40" s="441"/>
      <c r="C40" s="442"/>
      <c r="D40" s="442"/>
      <c r="E40" s="442"/>
      <c r="F40" s="442"/>
      <c r="G40" s="442"/>
      <c r="H40" s="442"/>
      <c r="I40" s="442"/>
      <c r="J40" s="442"/>
      <c r="K40" s="442"/>
      <c r="L40" s="442"/>
      <c r="M40" s="442"/>
      <c r="N40" s="442"/>
      <c r="O40" s="442"/>
      <c r="P40" s="442"/>
      <c r="Q40" s="442"/>
      <c r="R40" s="442"/>
      <c r="S40" s="442"/>
      <c r="T40" s="442"/>
      <c r="U40" s="442"/>
      <c r="V40" s="442"/>
    </row>
    <row r="41" spans="2:26" ht="15" customHeight="1" x14ac:dyDescent="0.25">
      <c r="B41" s="442"/>
      <c r="C41" s="442"/>
      <c r="D41" s="442"/>
      <c r="E41" s="442"/>
      <c r="F41" s="442"/>
      <c r="G41" s="442"/>
      <c r="H41" s="442"/>
      <c r="I41" s="442"/>
      <c r="J41" s="442"/>
      <c r="K41" s="442"/>
      <c r="L41" s="442"/>
      <c r="M41" s="442"/>
      <c r="N41" s="442"/>
      <c r="O41" s="442"/>
      <c r="P41" s="442"/>
      <c r="Q41" s="442"/>
      <c r="R41" s="442"/>
      <c r="S41" s="442"/>
      <c r="T41" s="442"/>
      <c r="U41" s="442"/>
      <c r="V41" s="442"/>
    </row>
    <row r="42" spans="2:26" ht="15" customHeight="1" x14ac:dyDescent="0.25">
      <c r="B42" s="439"/>
      <c r="C42" s="473" t="s">
        <v>534</v>
      </c>
      <c r="D42" s="439"/>
      <c r="E42" s="439"/>
      <c r="F42" s="439"/>
      <c r="G42" s="439"/>
      <c r="H42" s="439"/>
      <c r="I42" s="439"/>
      <c r="J42" s="439"/>
      <c r="K42" s="439"/>
      <c r="L42" s="439"/>
      <c r="M42" s="439"/>
      <c r="N42" s="439"/>
      <c r="O42" s="439"/>
      <c r="P42" s="439"/>
      <c r="Q42" s="439"/>
      <c r="R42" s="439"/>
      <c r="S42" s="439"/>
      <c r="T42" s="439"/>
      <c r="U42" s="439"/>
      <c r="V42" s="439"/>
    </row>
    <row r="43" spans="2:26" ht="15" customHeight="1" x14ac:dyDescent="0.25">
      <c r="B43" s="358"/>
      <c r="C43" s="474" t="str">
        <f>"MASTER OF THE "&amp;'TRUST VREALYS QUESTIONNAIRE'!AR18&amp;" "&amp; 'TRUST VREALYS QUESTIONNAIRE'!AR12</f>
        <v>MASTER OF THE NORTH GAUTENG HIGH COURT PRETORIA</v>
      </c>
      <c r="D43" s="358"/>
      <c r="E43" s="358"/>
      <c r="F43" s="358"/>
      <c r="G43" s="358"/>
      <c r="H43" s="358"/>
      <c r="I43" s="358"/>
      <c r="J43" s="358"/>
      <c r="K43" s="358"/>
      <c r="L43" s="358"/>
      <c r="M43" s="358"/>
      <c r="N43" s="358"/>
      <c r="O43" s="358"/>
      <c r="P43" s="358"/>
      <c r="Q43" s="358"/>
      <c r="R43" s="358"/>
      <c r="S43" s="358"/>
      <c r="T43" s="358"/>
      <c r="U43" s="358"/>
      <c r="V43" s="358"/>
    </row>
    <row r="44" spans="2:26" ht="15" customHeight="1" x14ac:dyDescent="0.25">
      <c r="B44" s="358"/>
      <c r="C44" s="474" t="str">
        <f>"MEESTER VAN DIE "&amp;'TRUST VREALYS QUESTIONNAIRE'!AR19&amp; " " &amp;'TRUST VREALYS QUESTIONNAIRE'!AR12</f>
        <v>MEESTER VAN DIE NOORD GAUTENG HOOGGEREGSHOF PRETORIA</v>
      </c>
      <c r="D44" s="358"/>
      <c r="E44" s="358"/>
      <c r="F44" s="358"/>
      <c r="G44" s="358"/>
      <c r="H44" s="358"/>
      <c r="I44" s="358"/>
      <c r="J44" s="358"/>
      <c r="K44" s="358"/>
      <c r="L44" s="358"/>
      <c r="M44" s="358"/>
      <c r="N44" s="358"/>
      <c r="O44" s="358"/>
      <c r="P44" s="358"/>
      <c r="Q44" s="358"/>
      <c r="R44" s="358"/>
      <c r="S44" s="358"/>
      <c r="T44" s="358"/>
      <c r="U44" s="358"/>
      <c r="V44" s="358"/>
    </row>
    <row r="45" spans="2:26" ht="15" customHeight="1" x14ac:dyDescent="0.25">
      <c r="B45" s="358"/>
      <c r="C45" s="358"/>
      <c r="D45" s="358"/>
      <c r="E45" s="358"/>
      <c r="F45" s="358"/>
      <c r="G45" s="358"/>
      <c r="H45" s="358"/>
      <c r="I45" s="358"/>
      <c r="J45" s="358"/>
      <c r="K45" s="358"/>
      <c r="L45" s="358"/>
      <c r="M45" s="358"/>
      <c r="N45" s="358"/>
      <c r="O45" s="358"/>
      <c r="P45" s="358"/>
      <c r="Q45" s="358"/>
      <c r="R45" s="358"/>
      <c r="S45" s="358"/>
      <c r="T45" s="358"/>
      <c r="U45" s="358"/>
      <c r="V45" s="358"/>
    </row>
    <row r="46" spans="2:26" ht="15" customHeight="1" x14ac:dyDescent="0.25">
      <c r="B46" s="358"/>
      <c r="C46" s="358"/>
      <c r="D46" s="358"/>
      <c r="E46" s="358"/>
      <c r="F46" s="358"/>
      <c r="G46" s="358"/>
      <c r="H46" s="358"/>
      <c r="I46" s="358"/>
      <c r="J46" s="358"/>
      <c r="K46" s="358"/>
      <c r="L46" s="358"/>
      <c r="M46" s="358"/>
      <c r="N46" s="358"/>
      <c r="O46" s="358"/>
      <c r="P46" s="358"/>
      <c r="Q46" s="358"/>
      <c r="R46" s="358"/>
      <c r="S46" s="358"/>
      <c r="T46" s="358"/>
      <c r="U46" s="358"/>
      <c r="V46" s="358"/>
    </row>
    <row r="47" spans="2:26" ht="15" customHeight="1" x14ac:dyDescent="0.25">
      <c r="B47" s="358"/>
      <c r="C47" s="358"/>
      <c r="D47" s="358"/>
      <c r="E47" s="358"/>
      <c r="F47" s="358"/>
      <c r="G47" s="358"/>
      <c r="H47" s="358"/>
      <c r="I47" s="358"/>
      <c r="J47" s="358"/>
      <c r="K47" s="358"/>
      <c r="L47" s="358"/>
      <c r="M47" s="358"/>
      <c r="N47" s="358"/>
      <c r="O47" s="434"/>
      <c r="P47" s="434"/>
      <c r="Q47" s="434"/>
      <c r="R47" s="433"/>
      <c r="S47" s="433"/>
      <c r="T47" s="433"/>
      <c r="U47" s="433"/>
      <c r="V47" s="433"/>
    </row>
    <row r="48" spans="2:26" ht="15" customHeight="1" x14ac:dyDescent="0.25">
      <c r="B48" s="358"/>
      <c r="C48" s="358"/>
      <c r="D48" s="358"/>
      <c r="E48" s="358"/>
      <c r="F48" s="358"/>
      <c r="G48" s="358"/>
      <c r="H48" s="358"/>
      <c r="I48" s="358"/>
      <c r="J48" s="358"/>
      <c r="K48" s="358"/>
      <c r="L48" s="358"/>
      <c r="M48" s="358"/>
      <c r="N48" s="358"/>
      <c r="O48" s="434"/>
      <c r="P48" s="434"/>
      <c r="Q48" s="434"/>
      <c r="R48" s="433"/>
      <c r="S48" s="433"/>
      <c r="T48" s="433"/>
      <c r="U48" s="433"/>
      <c r="V48" s="433"/>
    </row>
    <row r="49" spans="2:22" ht="15" customHeight="1" x14ac:dyDescent="0.25">
      <c r="B49" s="358"/>
      <c r="C49" s="358"/>
      <c r="D49" s="358"/>
      <c r="E49" s="358"/>
      <c r="F49" s="358"/>
      <c r="G49" s="358"/>
      <c r="H49" s="358"/>
      <c r="I49" s="358"/>
      <c r="J49" s="358"/>
      <c r="K49" s="358"/>
      <c r="L49" s="358"/>
      <c r="M49" s="358"/>
      <c r="N49" s="358"/>
      <c r="O49" s="357"/>
      <c r="P49" s="357"/>
      <c r="Q49" s="357"/>
      <c r="R49" s="357"/>
      <c r="S49" s="357"/>
      <c r="T49" s="357"/>
      <c r="U49" s="357"/>
      <c r="V49" s="357"/>
    </row>
    <row r="50" spans="2:22" ht="15" customHeight="1" x14ac:dyDescent="0.25">
      <c r="B50" s="460"/>
      <c r="C50" s="460"/>
      <c r="D50" s="460"/>
      <c r="E50" s="460"/>
      <c r="F50" s="460"/>
      <c r="G50" s="460"/>
      <c r="H50" s="460"/>
      <c r="I50" s="460"/>
      <c r="J50" s="460"/>
      <c r="K50" s="460"/>
      <c r="L50" s="460"/>
      <c r="M50" s="460"/>
      <c r="N50" s="460"/>
      <c r="O50" s="460"/>
      <c r="P50" s="357"/>
      <c r="Q50" s="357"/>
      <c r="R50" s="357"/>
      <c r="S50" s="357"/>
      <c r="T50" s="357"/>
      <c r="U50" s="357"/>
      <c r="V50" s="357"/>
    </row>
    <row r="51" spans="2:22" ht="15" customHeight="1" x14ac:dyDescent="0.25">
      <c r="B51" s="460"/>
      <c r="C51" s="460"/>
      <c r="D51" s="460"/>
      <c r="E51" s="460"/>
      <c r="F51" s="460"/>
      <c r="G51" s="460"/>
      <c r="H51" s="460"/>
      <c r="I51" s="460"/>
      <c r="J51" s="460"/>
      <c r="K51" s="460"/>
      <c r="L51" s="460"/>
      <c r="M51" s="460"/>
      <c r="N51" s="460"/>
      <c r="O51" s="460"/>
      <c r="P51" s="357"/>
      <c r="Q51" s="357"/>
      <c r="R51" s="357"/>
      <c r="S51" s="357"/>
      <c r="T51" s="357"/>
      <c r="U51" s="357"/>
      <c r="V51" s="357"/>
    </row>
    <row r="52" spans="2:22" ht="15" customHeight="1" x14ac:dyDescent="0.25">
      <c r="B52" s="460"/>
      <c r="C52" s="460"/>
      <c r="D52" s="460"/>
      <c r="E52" s="460"/>
      <c r="F52" s="460"/>
      <c r="G52" s="460"/>
      <c r="H52" s="460"/>
      <c r="I52" s="460"/>
      <c r="J52" s="460"/>
      <c r="K52" s="460"/>
      <c r="L52" s="460"/>
      <c r="M52" s="460"/>
      <c r="N52" s="460"/>
      <c r="O52" s="460"/>
      <c r="P52" s="357"/>
      <c r="Q52" s="357"/>
      <c r="R52" s="357"/>
      <c r="S52" s="357"/>
      <c r="T52" s="357"/>
      <c r="U52" s="357"/>
      <c r="V52" s="357"/>
    </row>
    <row r="53" spans="2:22" ht="15" customHeight="1" x14ac:dyDescent="0.25">
      <c r="B53" s="460"/>
      <c r="C53" s="460"/>
      <c r="D53" s="460"/>
      <c r="E53" s="460"/>
      <c r="F53" s="460"/>
      <c r="G53" s="460"/>
      <c r="H53" s="460"/>
      <c r="I53" s="460"/>
      <c r="J53" s="460"/>
      <c r="K53" s="460"/>
      <c r="L53" s="460"/>
      <c r="M53" s="460"/>
      <c r="N53" s="460"/>
      <c r="O53" s="460"/>
      <c r="P53" s="357"/>
      <c r="Q53" s="357"/>
      <c r="R53" s="357"/>
      <c r="S53" s="357"/>
      <c r="T53" s="357"/>
      <c r="U53" s="357"/>
      <c r="V53" s="357"/>
    </row>
    <row r="54" spans="2:22" ht="15" customHeight="1" x14ac:dyDescent="0.25">
      <c r="B54" s="461"/>
      <c r="C54" s="461"/>
      <c r="D54" s="461"/>
      <c r="E54" s="461"/>
      <c r="F54" s="461"/>
      <c r="G54" s="461"/>
      <c r="H54" s="461"/>
      <c r="I54" s="461"/>
      <c r="J54" s="461"/>
      <c r="K54" s="461"/>
      <c r="L54" s="461"/>
      <c r="M54" s="461"/>
      <c r="N54" s="461"/>
      <c r="O54" s="460"/>
      <c r="P54" s="357"/>
      <c r="Q54" s="357"/>
      <c r="R54" s="357"/>
      <c r="S54" s="357"/>
      <c r="T54" s="357"/>
      <c r="U54" s="357"/>
      <c r="V54" s="357"/>
    </row>
    <row r="55" spans="2:22" x14ac:dyDescent="0.25">
      <c r="B55" s="462"/>
      <c r="C55" s="462"/>
      <c r="D55" s="462"/>
      <c r="E55" s="462"/>
      <c r="F55" s="462"/>
      <c r="G55" s="462"/>
      <c r="H55" s="462"/>
      <c r="I55" s="462"/>
      <c r="J55" s="462"/>
      <c r="K55" s="462"/>
      <c r="L55" s="462"/>
      <c r="M55" s="462"/>
      <c r="N55" s="462"/>
      <c r="O55" s="462"/>
      <c r="P55" s="102"/>
      <c r="Q55" s="102"/>
      <c r="R55" s="102"/>
      <c r="S55" s="102"/>
      <c r="T55" s="102"/>
      <c r="U55" s="102"/>
      <c r="V55" s="102"/>
    </row>
    <row r="56" spans="2:22" x14ac:dyDescent="0.25">
      <c r="O56" s="102"/>
      <c r="P56" s="102"/>
      <c r="Q56" s="102"/>
      <c r="R56" s="102"/>
      <c r="S56" s="102"/>
      <c r="T56" s="102"/>
      <c r="U56" s="102"/>
      <c r="V56" s="102"/>
    </row>
    <row r="57" spans="2:22" x14ac:dyDescent="0.25">
      <c r="B57" s="102"/>
      <c r="C57" s="102"/>
      <c r="D57" s="102"/>
      <c r="E57" s="102"/>
      <c r="F57" s="102"/>
      <c r="G57" s="102"/>
      <c r="H57" s="102"/>
      <c r="I57" s="102"/>
      <c r="J57" s="102"/>
      <c r="K57" s="102"/>
      <c r="L57" s="102"/>
      <c r="M57" s="102"/>
      <c r="N57" s="102"/>
      <c r="O57" s="102"/>
      <c r="P57" s="102"/>
      <c r="Q57" s="102"/>
      <c r="R57" s="102"/>
      <c r="S57" s="102"/>
      <c r="T57" s="102"/>
      <c r="U57" s="102"/>
      <c r="V57" s="102"/>
    </row>
    <row r="58" spans="2:22" x14ac:dyDescent="0.25">
      <c r="O58" s="102"/>
      <c r="P58" s="102"/>
      <c r="Q58" s="102"/>
      <c r="R58" s="102"/>
      <c r="S58" s="102"/>
      <c r="T58" s="102"/>
      <c r="U58" s="102"/>
      <c r="V58" s="102"/>
    </row>
  </sheetData>
  <sheetProtection password="C3EA" sheet="1" objects="1" scenarios="1"/>
  <mergeCells count="8">
    <mergeCell ref="K33:N33"/>
    <mergeCell ref="B2:V2"/>
    <mergeCell ref="C7:I7"/>
    <mergeCell ref="C8:I8"/>
    <mergeCell ref="N7:V7"/>
    <mergeCell ref="C6:I6"/>
    <mergeCell ref="C4:I4"/>
    <mergeCell ref="T3:U3"/>
  </mergeCells>
  <pageMargins left="0.7" right="0.7" top="0.75" bottom="0.75" header="0.3" footer="0.3"/>
  <pageSetup paperSize="9" scale="7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0:T46"/>
  <sheetViews>
    <sheetView view="pageBreakPreview" topLeftCell="A6" zoomScaleSheetLayoutView="100" workbookViewId="0">
      <selection activeCell="N47" sqref="N47"/>
    </sheetView>
  </sheetViews>
  <sheetFormatPr defaultColWidth="9.109375" defaultRowHeight="13.8" x14ac:dyDescent="0.25"/>
  <cols>
    <col min="1" max="1" width="9.109375" style="98"/>
    <col min="2" max="2" width="13.5546875" style="98" bestFit="1" customWidth="1"/>
    <col min="3" max="11" width="9.109375" style="98"/>
    <col min="12" max="12" width="13.5546875" style="98" bestFit="1" customWidth="1"/>
    <col min="13" max="16384" width="9.109375" style="98"/>
  </cols>
  <sheetData>
    <row r="10" spans="2:17" x14ac:dyDescent="0.25">
      <c r="B10" s="81">
        <f ca="1">TODAY()</f>
        <v>43731</v>
      </c>
      <c r="G10" s="830"/>
      <c r="H10" s="830"/>
      <c r="L10" s="81">
        <f ca="1">TODAY()</f>
        <v>43731</v>
      </c>
    </row>
    <row r="12" spans="2:17" x14ac:dyDescent="0.25">
      <c r="B12" s="93" t="s">
        <v>136</v>
      </c>
      <c r="C12" s="99"/>
      <c r="D12" s="99"/>
      <c r="G12" s="82"/>
      <c r="L12" s="93" t="s">
        <v>136</v>
      </c>
      <c r="M12" s="99"/>
      <c r="Q12" s="82"/>
    </row>
    <row r="13" spans="2:17" x14ac:dyDescent="0.25">
      <c r="B13" s="83" t="str">
        <f>L13</f>
        <v>The Master of the High Court - PRETORIA</v>
      </c>
      <c r="G13" s="83"/>
      <c r="L13" s="83" t="str">
        <f>'TRUST VREALYS QUESTIONNAIRE'!AR13</f>
        <v>The Master of the High Court - PRETORIA</v>
      </c>
      <c r="Q13" s="83"/>
    </row>
    <row r="14" spans="2:17" x14ac:dyDescent="0.25">
      <c r="B14" s="83" t="str">
        <f>L14</f>
        <v xml:space="preserve">Private Bag X60  </v>
      </c>
      <c r="G14" s="84"/>
      <c r="L14" s="83" t="str">
        <f>'TRUST VREALYS QUESTIONNAIRE'!AR14</f>
        <v xml:space="preserve">Private Bag X60  </v>
      </c>
      <c r="Q14" s="84"/>
    </row>
    <row r="15" spans="2:17" x14ac:dyDescent="0.25">
      <c r="B15" s="83" t="str">
        <f>L15</f>
        <v>Pretoria</v>
      </c>
      <c r="G15" s="85"/>
      <c r="L15" s="83" t="str">
        <f>'TRUST VREALYS QUESTIONNAIRE'!AR15</f>
        <v>Pretoria</v>
      </c>
      <c r="Q15" s="85"/>
    </row>
    <row r="16" spans="2:17" x14ac:dyDescent="0.25">
      <c r="B16" s="94" t="str">
        <f>L16</f>
        <v>0001</v>
      </c>
      <c r="L16" s="94" t="str">
        <f>'TRUST VREALYS QUESTIONNAIRE'!AR16</f>
        <v>0001</v>
      </c>
    </row>
    <row r="17" spans="2:20" x14ac:dyDescent="0.25">
      <c r="B17" s="94"/>
      <c r="L17" s="94"/>
    </row>
    <row r="18" spans="2:20" x14ac:dyDescent="0.25">
      <c r="B18" s="86" t="str">
        <f>L18&amp;": IT NO: "&amp;'TRUST VREALYS QUESTIONNAIRE'!T22</f>
        <v xml:space="preserve">0: IT NO: </v>
      </c>
      <c r="L18" s="108">
        <f>'TRUST VREALYS QUESTIONNAIRE'!H24</f>
        <v>0</v>
      </c>
    </row>
    <row r="20" spans="2:20" ht="15" customHeight="1" x14ac:dyDescent="0.25">
      <c r="B20" s="827" t="s">
        <v>85</v>
      </c>
      <c r="C20" s="827"/>
      <c r="D20" s="827"/>
      <c r="E20" s="827"/>
      <c r="F20" s="827"/>
      <c r="G20" s="827"/>
      <c r="H20" s="827"/>
      <c r="I20" s="827"/>
      <c r="J20" s="827"/>
      <c r="K20" s="92"/>
      <c r="L20" s="828" t="s">
        <v>165</v>
      </c>
      <c r="M20" s="828"/>
      <c r="N20" s="828"/>
      <c r="O20" s="828"/>
      <c r="P20" s="828"/>
      <c r="Q20" s="828"/>
      <c r="R20" s="828"/>
      <c r="S20" s="828"/>
      <c r="T20" s="828"/>
    </row>
    <row r="21" spans="2:20" ht="15" customHeight="1" x14ac:dyDescent="0.25">
      <c r="B21" s="827"/>
      <c r="C21" s="827"/>
      <c r="D21" s="827"/>
      <c r="E21" s="827"/>
      <c r="F21" s="827"/>
      <c r="G21" s="827"/>
      <c r="H21" s="827"/>
      <c r="I21" s="827"/>
      <c r="J21" s="827"/>
      <c r="K21" s="92"/>
      <c r="L21" s="828"/>
      <c r="M21" s="828"/>
      <c r="N21" s="828"/>
      <c r="O21" s="828"/>
      <c r="P21" s="828"/>
      <c r="Q21" s="828"/>
      <c r="R21" s="828"/>
      <c r="S21" s="828"/>
      <c r="T21" s="828"/>
    </row>
    <row r="22" spans="2:20" x14ac:dyDescent="0.25">
      <c r="B22" s="827"/>
      <c r="C22" s="827"/>
      <c r="D22" s="827"/>
      <c r="E22" s="827"/>
      <c r="F22" s="827"/>
      <c r="G22" s="827"/>
      <c r="H22" s="827"/>
      <c r="I22" s="827"/>
      <c r="J22" s="827"/>
      <c r="K22" s="92"/>
      <c r="L22" s="828"/>
      <c r="M22" s="828"/>
      <c r="N22" s="828"/>
      <c r="O22" s="828"/>
      <c r="P22" s="828"/>
      <c r="Q22" s="828"/>
      <c r="R22" s="828"/>
      <c r="S22" s="828"/>
      <c r="T22" s="828"/>
    </row>
    <row r="23" spans="2:20" ht="15" customHeight="1" x14ac:dyDescent="0.25">
      <c r="B23" s="87"/>
      <c r="C23" s="84"/>
      <c r="D23" s="84"/>
      <c r="E23" s="84"/>
      <c r="F23" s="84"/>
      <c r="G23" s="84"/>
      <c r="H23" s="84"/>
      <c r="I23" s="84"/>
      <c r="J23" s="84"/>
      <c r="L23" s="87">
        <v>1</v>
      </c>
      <c r="M23" s="84" t="s">
        <v>86</v>
      </c>
      <c r="N23" s="84"/>
      <c r="O23" s="84"/>
      <c r="P23" s="84"/>
      <c r="Q23" s="84"/>
      <c r="R23" s="84"/>
      <c r="S23" s="84"/>
      <c r="T23" s="84"/>
    </row>
    <row r="24" spans="2:20" x14ac:dyDescent="0.25">
      <c r="B24" s="88">
        <v>1</v>
      </c>
      <c r="C24" s="98" t="s">
        <v>87</v>
      </c>
      <c r="L24" s="88"/>
    </row>
    <row r="25" spans="2:20" ht="15" customHeight="1" x14ac:dyDescent="0.25">
      <c r="B25" s="87"/>
      <c r="C25" s="84"/>
      <c r="D25" s="92"/>
      <c r="E25" s="92"/>
      <c r="F25" s="92"/>
      <c r="G25" s="92"/>
      <c r="H25" s="92"/>
      <c r="I25" s="92"/>
      <c r="J25" s="92"/>
      <c r="L25" s="87">
        <v>2</v>
      </c>
      <c r="M25" s="84" t="s">
        <v>88</v>
      </c>
      <c r="N25" s="92"/>
      <c r="O25" s="92"/>
      <c r="P25" s="92"/>
      <c r="Q25" s="92"/>
      <c r="R25" s="92"/>
      <c r="S25" s="92"/>
      <c r="T25" s="92"/>
    </row>
    <row r="26" spans="2:20" ht="15" customHeight="1" x14ac:dyDescent="0.25">
      <c r="B26" s="88">
        <v>2</v>
      </c>
      <c r="C26" s="831" t="s">
        <v>89</v>
      </c>
      <c r="D26" s="831"/>
      <c r="E26" s="831"/>
      <c r="F26" s="831"/>
      <c r="G26" s="831"/>
      <c r="H26" s="831"/>
      <c r="I26" s="831"/>
      <c r="L26" s="88"/>
    </row>
    <row r="27" spans="2:20" x14ac:dyDescent="0.25">
      <c r="B27" s="87"/>
      <c r="C27" s="831"/>
      <c r="D27" s="831"/>
      <c r="E27" s="831"/>
      <c r="F27" s="831"/>
      <c r="G27" s="831"/>
      <c r="H27" s="831"/>
      <c r="I27" s="831"/>
      <c r="L27" s="87">
        <v>3</v>
      </c>
      <c r="M27" s="84" t="s">
        <v>90</v>
      </c>
    </row>
    <row r="28" spans="2:20" x14ac:dyDescent="0.25">
      <c r="B28" s="88"/>
      <c r="L28" s="88"/>
    </row>
    <row r="29" spans="2:20" x14ac:dyDescent="0.25">
      <c r="B29" s="87">
        <v>3</v>
      </c>
      <c r="C29" s="84" t="s">
        <v>91</v>
      </c>
      <c r="L29" s="87">
        <v>4</v>
      </c>
      <c r="M29" s="84" t="s">
        <v>92</v>
      </c>
    </row>
    <row r="30" spans="2:20" x14ac:dyDescent="0.25">
      <c r="B30" s="88"/>
      <c r="L30" s="88"/>
    </row>
    <row r="31" spans="2:20" x14ac:dyDescent="0.25">
      <c r="B31" s="87">
        <v>4</v>
      </c>
      <c r="C31" s="84" t="s">
        <v>93</v>
      </c>
      <c r="L31" s="87">
        <v>5</v>
      </c>
      <c r="M31" s="84" t="s">
        <v>94</v>
      </c>
    </row>
    <row r="32" spans="2:20" x14ac:dyDescent="0.25">
      <c r="B32" s="84"/>
      <c r="L32" s="84"/>
    </row>
    <row r="33" spans="2:20" x14ac:dyDescent="0.25">
      <c r="B33" s="87">
        <v>5</v>
      </c>
      <c r="C33" s="84" t="s">
        <v>95</v>
      </c>
      <c r="L33" s="87">
        <v>6</v>
      </c>
      <c r="M33" s="84" t="s">
        <v>96</v>
      </c>
    </row>
    <row r="34" spans="2:20" x14ac:dyDescent="0.25">
      <c r="B34" s="89"/>
      <c r="L34" s="89"/>
    </row>
    <row r="35" spans="2:20" x14ac:dyDescent="0.25">
      <c r="C35" s="96" t="s">
        <v>138</v>
      </c>
      <c r="D35" s="96"/>
      <c r="E35" s="96"/>
      <c r="F35" s="96"/>
      <c r="G35" s="96"/>
      <c r="H35" s="96"/>
      <c r="I35" s="96"/>
      <c r="J35" s="96"/>
      <c r="L35" s="87">
        <v>7</v>
      </c>
      <c r="M35" s="84" t="s">
        <v>97</v>
      </c>
    </row>
    <row r="36" spans="2:20" x14ac:dyDescent="0.25">
      <c r="C36" s="96"/>
      <c r="D36" s="96"/>
      <c r="E36" s="96"/>
      <c r="F36" s="96"/>
      <c r="G36" s="96"/>
      <c r="H36" s="96"/>
      <c r="I36" s="96"/>
      <c r="J36" s="96"/>
      <c r="L36" s="87"/>
      <c r="M36" s="84"/>
    </row>
    <row r="37" spans="2:20" x14ac:dyDescent="0.25">
      <c r="C37" s="96" t="s">
        <v>139</v>
      </c>
      <c r="D37" s="96"/>
      <c r="E37" s="96"/>
      <c r="F37" s="96"/>
      <c r="G37" s="96"/>
      <c r="H37" s="96"/>
      <c r="I37" s="96"/>
      <c r="J37" s="96"/>
      <c r="L37" s="87">
        <v>8</v>
      </c>
      <c r="M37" s="84" t="s">
        <v>98</v>
      </c>
    </row>
    <row r="38" spans="2:20" x14ac:dyDescent="0.25">
      <c r="C38" s="84"/>
      <c r="D38" s="96"/>
      <c r="E38" s="96"/>
      <c r="F38" s="96"/>
      <c r="G38" s="96"/>
      <c r="H38" s="96"/>
      <c r="I38" s="96"/>
      <c r="J38" s="96"/>
      <c r="L38" s="89"/>
    </row>
    <row r="39" spans="2:20" ht="15" customHeight="1" x14ac:dyDescent="0.25">
      <c r="C39" s="96" t="s">
        <v>140</v>
      </c>
      <c r="D39" s="92"/>
      <c r="E39" s="92"/>
      <c r="F39" s="92"/>
      <c r="G39" s="92"/>
      <c r="H39" s="92"/>
      <c r="I39" s="92"/>
      <c r="J39" s="92"/>
      <c r="L39" s="829" t="s">
        <v>99</v>
      </c>
      <c r="M39" s="829"/>
      <c r="N39" s="829"/>
      <c r="O39" s="829"/>
      <c r="P39" s="829"/>
      <c r="Q39" s="829"/>
      <c r="R39" s="829"/>
      <c r="S39" s="829"/>
      <c r="T39" s="829"/>
    </row>
    <row r="40" spans="2:20" x14ac:dyDescent="0.25">
      <c r="B40" s="92"/>
      <c r="C40" s="92"/>
      <c r="D40" s="92"/>
      <c r="E40" s="92"/>
      <c r="F40" s="92"/>
      <c r="G40" s="92"/>
      <c r="H40" s="92"/>
      <c r="I40" s="92"/>
      <c r="J40" s="92"/>
      <c r="L40" s="829"/>
      <c r="M40" s="829"/>
      <c r="N40" s="829"/>
      <c r="O40" s="829"/>
      <c r="P40" s="829"/>
      <c r="Q40" s="829"/>
      <c r="R40" s="829"/>
      <c r="S40" s="829"/>
      <c r="T40" s="829"/>
    </row>
    <row r="41" spans="2:20" x14ac:dyDescent="0.25">
      <c r="B41" s="84" t="s">
        <v>100</v>
      </c>
      <c r="L41" s="84"/>
    </row>
    <row r="42" spans="2:20" x14ac:dyDescent="0.25">
      <c r="B42" s="84"/>
      <c r="L42" s="84" t="s">
        <v>101</v>
      </c>
    </row>
    <row r="43" spans="2:20" x14ac:dyDescent="0.25">
      <c r="B43" s="84" t="s">
        <v>101</v>
      </c>
      <c r="L43" s="84"/>
    </row>
    <row r="44" spans="2:20" ht="22.2" x14ac:dyDescent="0.25">
      <c r="B44" s="86"/>
      <c r="L44" s="90" t="s">
        <v>102</v>
      </c>
    </row>
    <row r="45" spans="2:20" ht="22.2" x14ac:dyDescent="0.25">
      <c r="B45" s="90" t="s">
        <v>102</v>
      </c>
      <c r="L45" s="84" t="s">
        <v>103</v>
      </c>
    </row>
    <row r="46" spans="2:20" x14ac:dyDescent="0.25">
      <c r="B46" s="98" t="s">
        <v>103</v>
      </c>
    </row>
  </sheetData>
  <mergeCells count="5">
    <mergeCell ref="B20:J22"/>
    <mergeCell ref="L20:T22"/>
    <mergeCell ref="L39:T40"/>
    <mergeCell ref="G10:H10"/>
    <mergeCell ref="C26:I27"/>
  </mergeCells>
  <pageMargins left="0.7" right="0.7" top="0.75" bottom="0.75" header="0.3" footer="0.3"/>
  <pageSetup paperSize="9" scale="98"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48"/>
  <sheetViews>
    <sheetView view="pageBreakPreview" zoomScaleSheetLayoutView="100" workbookViewId="0">
      <selection activeCell="N13" sqref="N13"/>
    </sheetView>
  </sheetViews>
  <sheetFormatPr defaultColWidth="9.109375" defaultRowHeight="13.8" x14ac:dyDescent="0.25"/>
  <cols>
    <col min="1" max="1" width="9.109375" style="477"/>
    <col min="2" max="2" width="3.6640625" style="477" customWidth="1"/>
    <col min="3" max="10" width="10.6640625" style="477" customWidth="1"/>
    <col min="11" max="11" width="3.6640625" style="477" customWidth="1"/>
    <col min="12" max="16384" width="9.109375" style="477"/>
  </cols>
  <sheetData>
    <row r="2" spans="2:11" ht="25.5" customHeight="1" x14ac:dyDescent="0.25">
      <c r="B2" s="491">
        <f>'TRUST VREALYS QUESTIONNAIRE'!H24</f>
        <v>0</v>
      </c>
      <c r="C2" s="492"/>
      <c r="D2" s="492"/>
      <c r="E2" s="478"/>
      <c r="F2" s="478"/>
      <c r="G2" s="478"/>
      <c r="H2" s="478"/>
      <c r="I2" s="478"/>
      <c r="J2" s="478"/>
      <c r="K2" s="478"/>
    </row>
    <row r="3" spans="2:11" x14ac:dyDescent="0.25">
      <c r="B3" s="478"/>
      <c r="C3" s="478"/>
      <c r="D3" s="478"/>
      <c r="E3" s="478"/>
      <c r="F3" s="478"/>
      <c r="G3" s="478"/>
      <c r="H3" s="478"/>
      <c r="I3" s="478"/>
      <c r="J3" s="478"/>
      <c r="K3" s="478"/>
    </row>
    <row r="4" spans="2:11" ht="17.399999999999999" x14ac:dyDescent="0.25">
      <c r="B4" s="478"/>
      <c r="C4" s="587" t="str">
        <f>"BESLUIT OM DIE "&amp;'TRUST VREALYS QUESTIONNAIRE'!H24</f>
        <v xml:space="preserve">BESLUIT OM DIE </v>
      </c>
      <c r="D4" s="587"/>
      <c r="E4" s="587"/>
      <c r="F4" s="587"/>
      <c r="G4" s="587"/>
      <c r="H4" s="587"/>
      <c r="I4" s="587"/>
      <c r="J4" s="587"/>
      <c r="K4" s="478"/>
    </row>
    <row r="5" spans="2:11" x14ac:dyDescent="0.25">
      <c r="B5" s="478"/>
      <c r="C5" s="488"/>
      <c r="D5" s="488"/>
      <c r="E5" s="488"/>
      <c r="F5" s="488"/>
      <c r="G5" s="488"/>
      <c r="H5" s="488"/>
      <c r="I5" s="488"/>
      <c r="J5" s="478"/>
      <c r="K5" s="478"/>
    </row>
    <row r="6" spans="2:11" ht="17.399999999999999" x14ac:dyDescent="0.25">
      <c r="B6" s="478"/>
      <c r="C6" s="478"/>
      <c r="D6" s="588" t="str">
        <f>"IT NR ("&amp;'TRUST VREALYS QUESTIONNAIRE'!T22&amp;") TE WYSIG"</f>
        <v>IT NR () TE WYSIG</v>
      </c>
      <c r="E6" s="588"/>
      <c r="F6" s="588"/>
      <c r="G6" s="588"/>
      <c r="H6" s="588"/>
      <c r="I6" s="588"/>
      <c r="J6" s="478"/>
      <c r="K6" s="478"/>
    </row>
    <row r="7" spans="2:11" x14ac:dyDescent="0.25">
      <c r="B7" s="478"/>
      <c r="C7" s="478"/>
      <c r="D7" s="478"/>
      <c r="E7" s="478"/>
      <c r="F7" s="478"/>
      <c r="G7" s="478"/>
      <c r="H7" s="478"/>
      <c r="I7" s="478"/>
      <c r="J7" s="478"/>
      <c r="K7" s="478"/>
    </row>
    <row r="8" spans="2:11" ht="17.399999999999999" x14ac:dyDescent="0.25">
      <c r="B8" s="478"/>
      <c r="C8" s="478"/>
      <c r="D8" s="588" t="s">
        <v>572</v>
      </c>
      <c r="E8" s="588"/>
      <c r="F8" s="588"/>
      <c r="G8" s="588"/>
      <c r="H8" s="588"/>
      <c r="I8" s="588"/>
      <c r="J8" s="478"/>
      <c r="K8" s="478"/>
    </row>
    <row r="9" spans="2:11" x14ac:dyDescent="0.25">
      <c r="B9" s="478"/>
      <c r="C9" s="478"/>
      <c r="D9" s="478"/>
      <c r="E9" s="478"/>
      <c r="F9" s="478"/>
      <c r="G9" s="478"/>
      <c r="H9" s="478"/>
      <c r="I9" s="478"/>
      <c r="J9" s="478"/>
      <c r="K9" s="478"/>
    </row>
    <row r="10" spans="2:11" x14ac:dyDescent="0.25">
      <c r="B10" s="489" t="s">
        <v>574</v>
      </c>
      <c r="C10" s="478"/>
      <c r="D10" s="478"/>
      <c r="E10" s="478"/>
      <c r="F10" s="478"/>
      <c r="G10" s="478"/>
      <c r="H10" s="478"/>
      <c r="I10" s="478"/>
      <c r="J10" s="478"/>
      <c r="K10" s="478"/>
    </row>
    <row r="11" spans="2:11" x14ac:dyDescent="0.25">
      <c r="B11" s="478"/>
      <c r="C11" s="478"/>
      <c r="D11" s="478"/>
      <c r="E11" s="478"/>
      <c r="F11" s="478"/>
      <c r="G11" s="478"/>
      <c r="H11" s="478"/>
      <c r="I11" s="478"/>
      <c r="J11" s="478"/>
      <c r="K11" s="478"/>
    </row>
    <row r="12" spans="2:11" x14ac:dyDescent="0.25">
      <c r="B12" s="490">
        <v>1</v>
      </c>
      <c r="C12" s="586" t="s">
        <v>573</v>
      </c>
      <c r="D12" s="586"/>
      <c r="E12" s="586"/>
      <c r="F12" s="586"/>
      <c r="G12" s="586"/>
      <c r="H12" s="586"/>
      <c r="I12" s="586"/>
      <c r="J12" s="586"/>
      <c r="K12" s="478"/>
    </row>
    <row r="13" spans="2:11" x14ac:dyDescent="0.25">
      <c r="B13" s="478"/>
      <c r="C13" s="586"/>
      <c r="D13" s="586"/>
      <c r="E13" s="586"/>
      <c r="F13" s="586"/>
      <c r="G13" s="586"/>
      <c r="H13" s="586"/>
      <c r="I13" s="586"/>
      <c r="J13" s="586"/>
      <c r="K13" s="478"/>
    </row>
    <row r="14" spans="2:11" x14ac:dyDescent="0.25">
      <c r="B14" s="478"/>
      <c r="C14" s="478"/>
      <c r="D14" s="478"/>
      <c r="E14" s="478"/>
      <c r="F14" s="478"/>
      <c r="G14" s="478"/>
      <c r="H14" s="478"/>
      <c r="I14" s="478"/>
      <c r="J14" s="478"/>
      <c r="K14" s="478"/>
    </row>
    <row r="15" spans="2:11" x14ac:dyDescent="0.25">
      <c r="B15" s="478"/>
      <c r="C15" s="479" t="s">
        <v>645</v>
      </c>
      <c r="D15" s="478"/>
      <c r="E15" s="478" t="str">
        <f>'J401'!CV302&amp;" "&amp;'J401'!CV300</f>
        <v xml:space="preserve"> </v>
      </c>
      <c r="F15" s="478"/>
      <c r="G15" s="478"/>
      <c r="H15" s="478"/>
      <c r="I15" s="478"/>
      <c r="J15" s="478"/>
      <c r="K15" s="478"/>
    </row>
    <row r="16" spans="2:11" x14ac:dyDescent="0.25">
      <c r="B16" s="478"/>
      <c r="C16" s="478"/>
      <c r="E16" s="478" t="str">
        <f>"(ID NR "&amp;'J401'!CV306&amp;")"</f>
        <v>(ID NR )</v>
      </c>
      <c r="F16" s="478"/>
      <c r="G16" s="478"/>
      <c r="H16" s="478"/>
      <c r="I16" s="478"/>
      <c r="J16" s="478"/>
      <c r="K16" s="478"/>
    </row>
    <row r="17" spans="2:11" x14ac:dyDescent="0.25">
      <c r="B17" s="478"/>
      <c r="C17" s="478"/>
      <c r="D17" s="478"/>
      <c r="E17" s="478"/>
      <c r="F17" s="478"/>
      <c r="G17" s="478"/>
      <c r="H17" s="478"/>
      <c r="I17" s="478"/>
      <c r="J17" s="478"/>
      <c r="K17" s="478"/>
    </row>
    <row r="18" spans="2:11" x14ac:dyDescent="0.25">
      <c r="B18" s="478"/>
      <c r="C18" s="479" t="s">
        <v>646</v>
      </c>
      <c r="D18" s="478"/>
      <c r="E18" s="478" t="str">
        <f>'J417(1)'!J12</f>
        <v xml:space="preserve"> </v>
      </c>
      <c r="F18" s="478"/>
      <c r="G18" s="478"/>
      <c r="H18" s="478"/>
      <c r="I18" s="478"/>
      <c r="J18" s="478"/>
      <c r="K18" s="478"/>
    </row>
    <row r="19" spans="2:11" x14ac:dyDescent="0.25">
      <c r="B19" s="478"/>
      <c r="C19" s="478"/>
      <c r="E19" s="478" t="str">
        <f>"(ID NR "&amp;'J417(1)'!AM15&amp;")"</f>
        <v>(ID NR )</v>
      </c>
      <c r="F19" s="478"/>
      <c r="G19" s="478"/>
      <c r="H19" s="478"/>
      <c r="I19" s="478"/>
      <c r="J19" s="478"/>
      <c r="K19" s="478"/>
    </row>
    <row r="20" spans="2:11" x14ac:dyDescent="0.25">
      <c r="B20" s="478"/>
      <c r="C20" s="478"/>
      <c r="D20" s="478"/>
      <c r="E20" s="478"/>
      <c r="F20" s="478"/>
      <c r="G20" s="478"/>
      <c r="H20" s="478"/>
      <c r="I20" s="478"/>
      <c r="J20" s="478"/>
      <c r="K20" s="478"/>
    </row>
    <row r="21" spans="2:11" x14ac:dyDescent="0.25">
      <c r="B21" s="478"/>
      <c r="C21" s="479" t="s">
        <v>647</v>
      </c>
      <c r="D21" s="478"/>
      <c r="E21" s="478" t="str">
        <f>'J417(2)'!J12</f>
        <v xml:space="preserve"> </v>
      </c>
      <c r="F21" s="478"/>
      <c r="G21" s="478"/>
      <c r="H21" s="478"/>
      <c r="I21" s="478"/>
      <c r="J21" s="478"/>
      <c r="K21" s="478"/>
    </row>
    <row r="22" spans="2:11" x14ac:dyDescent="0.25">
      <c r="B22" s="478"/>
      <c r="C22" s="479"/>
      <c r="E22" s="478" t="str">
        <f>"(ID NR "&amp;'J417(2)'!AM15&amp;")"</f>
        <v>(ID NR )</v>
      </c>
      <c r="F22" s="478"/>
      <c r="G22" s="478"/>
      <c r="H22" s="478"/>
      <c r="I22" s="478"/>
      <c r="J22" s="478"/>
      <c r="K22" s="478"/>
    </row>
    <row r="23" spans="2:11" x14ac:dyDescent="0.25">
      <c r="B23" s="478"/>
      <c r="C23" s="478"/>
      <c r="D23" s="478"/>
      <c r="E23" s="478"/>
      <c r="F23" s="478"/>
      <c r="G23" s="478"/>
      <c r="H23" s="478"/>
      <c r="I23" s="478"/>
      <c r="J23" s="478"/>
      <c r="K23" s="478"/>
    </row>
    <row r="24" spans="2:11" x14ac:dyDescent="0.25">
      <c r="B24" s="478"/>
      <c r="C24" s="479" t="s">
        <v>648</v>
      </c>
      <c r="D24" s="478"/>
      <c r="E24" s="478" t="str">
        <f>'J417(3)'!J12&amp;IF('TRUST VREALYS QUESTIONNAIRE'!AB70="yes",""," as representative of "&amp;'J417(3)'!N17&amp;" "&amp;'J417(3)'!J20)</f>
        <v xml:space="preserve"> </v>
      </c>
      <c r="F24" s="478"/>
      <c r="G24" s="478"/>
      <c r="H24" s="478"/>
      <c r="I24" s="478"/>
      <c r="J24" s="478"/>
      <c r="K24" s="478"/>
    </row>
    <row r="25" spans="2:11" x14ac:dyDescent="0.25">
      <c r="B25" s="478"/>
      <c r="C25" s="478"/>
      <c r="E25" s="478" t="str">
        <f>"(ID NR "&amp;'J417(3)'!AM15&amp;")"</f>
        <v>(ID NR )</v>
      </c>
      <c r="F25" s="478"/>
      <c r="G25" s="478"/>
      <c r="H25" s="478"/>
      <c r="I25" s="478"/>
      <c r="J25" s="478"/>
      <c r="K25" s="478"/>
    </row>
    <row r="26" spans="2:11" x14ac:dyDescent="0.25">
      <c r="B26" s="478"/>
      <c r="C26" s="478"/>
      <c r="D26" s="478"/>
      <c r="E26" s="478"/>
      <c r="F26" s="478"/>
      <c r="G26" s="478"/>
      <c r="H26" s="478"/>
      <c r="I26" s="478"/>
      <c r="J26" s="478"/>
      <c r="K26" s="478"/>
    </row>
    <row r="27" spans="2:11" x14ac:dyDescent="0.25">
      <c r="B27" s="478"/>
      <c r="C27" s="479" t="s">
        <v>649</v>
      </c>
      <c r="D27" s="478"/>
      <c r="E27" s="478" t="str">
        <f>'J417(4)'!J12&amp;IF('TRUST VREALYS QUESTIONNAIRE'!AB82="yes",""," as representative of "&amp;'J417(4)'!N17&amp;" "&amp;'J417(4)'!J20)</f>
        <v xml:space="preserve"> </v>
      </c>
      <c r="F27" s="478"/>
      <c r="G27" s="478"/>
      <c r="H27" s="478"/>
      <c r="I27" s="478"/>
      <c r="J27" s="478"/>
      <c r="K27" s="478"/>
    </row>
    <row r="28" spans="2:11" x14ac:dyDescent="0.25">
      <c r="B28" s="478"/>
      <c r="C28" s="478"/>
      <c r="E28" s="478" t="str">
        <f>"(ID NR "&amp;'J417(4)'!AM15&amp;")"</f>
        <v>(ID NR )</v>
      </c>
      <c r="F28" s="478"/>
      <c r="G28" s="478"/>
      <c r="H28" s="478"/>
      <c r="I28" s="478"/>
      <c r="J28" s="478"/>
      <c r="K28" s="478"/>
    </row>
    <row r="29" spans="2:11" x14ac:dyDescent="0.25">
      <c r="B29" s="478"/>
      <c r="C29" s="478"/>
      <c r="D29" s="478"/>
      <c r="E29" s="478"/>
      <c r="F29" s="478"/>
      <c r="G29" s="478"/>
      <c r="H29" s="478"/>
      <c r="I29" s="478"/>
      <c r="J29" s="478"/>
      <c r="K29" s="478"/>
    </row>
    <row r="30" spans="2:11" x14ac:dyDescent="0.25">
      <c r="B30" s="489" t="s">
        <v>575</v>
      </c>
      <c r="C30" s="478"/>
      <c r="D30" s="478"/>
      <c r="E30" s="478"/>
      <c r="F30" s="478"/>
      <c r="G30" s="478"/>
      <c r="H30" s="478"/>
      <c r="I30" s="478"/>
      <c r="J30" s="478"/>
      <c r="K30" s="478"/>
    </row>
    <row r="31" spans="2:11" x14ac:dyDescent="0.25">
      <c r="B31" s="478"/>
      <c r="C31" s="480" t="s">
        <v>576</v>
      </c>
      <c r="D31" s="478"/>
      <c r="E31" s="478"/>
      <c r="F31" s="478"/>
      <c r="G31" s="478"/>
      <c r="H31" s="478"/>
      <c r="I31" s="478"/>
      <c r="J31" s="478"/>
      <c r="K31" s="478"/>
    </row>
    <row r="32" spans="2:11" x14ac:dyDescent="0.25">
      <c r="B32" s="490">
        <v>2</v>
      </c>
      <c r="C32" s="586" t="str">
        <f>"Die "&amp;'TRUST VREALYS QUESTIONNAIRE'!H24&amp;" was opgerig deur die oprigter, "&amp;'J401'!CV302&amp;" "&amp;'J401'!CV300&amp;" en die trustees in amp op daardie stadium en wel ingevolge die trustakte geteken te "&amp;'TRUST VREALYS QUESTIONNAIRE'!T24&amp;" in "&amp;'TRUST VREALYS QUESTIONNAIRE'!T25&amp;" ('die trust')."</f>
        <v>Die  was opgerig deur die oprigter,   en die trustees in amp op daardie stadium en wel ingevolge die trustakte geteken te  in  ('die trust').</v>
      </c>
      <c r="D32" s="586"/>
      <c r="E32" s="586"/>
      <c r="F32" s="586"/>
      <c r="G32" s="586"/>
      <c r="H32" s="586"/>
      <c r="I32" s="586"/>
      <c r="J32" s="586"/>
      <c r="K32" s="478"/>
    </row>
    <row r="33" spans="2:11" x14ac:dyDescent="0.25">
      <c r="B33" s="478"/>
      <c r="C33" s="586"/>
      <c r="D33" s="586"/>
      <c r="E33" s="586"/>
      <c r="F33" s="586"/>
      <c r="G33" s="586"/>
      <c r="H33" s="586"/>
      <c r="I33" s="586"/>
      <c r="J33" s="586"/>
      <c r="K33" s="478"/>
    </row>
    <row r="34" spans="2:11" x14ac:dyDescent="0.25">
      <c r="B34" s="478"/>
      <c r="C34" s="586"/>
      <c r="D34" s="586"/>
      <c r="E34" s="586"/>
      <c r="F34" s="586"/>
      <c r="G34" s="586"/>
      <c r="H34" s="586"/>
      <c r="I34" s="586"/>
      <c r="J34" s="586"/>
      <c r="K34" s="478"/>
    </row>
    <row r="35" spans="2:11" x14ac:dyDescent="0.25">
      <c r="B35" s="478"/>
      <c r="C35" s="480" t="s">
        <v>579</v>
      </c>
      <c r="D35" s="478"/>
      <c r="E35" s="478"/>
      <c r="F35" s="478"/>
      <c r="G35" s="478"/>
      <c r="H35" s="478"/>
      <c r="I35" s="478"/>
      <c r="J35" s="478"/>
      <c r="K35" s="478"/>
    </row>
    <row r="36" spans="2:11" ht="15" customHeight="1" x14ac:dyDescent="0.25">
      <c r="B36" s="490">
        <v>3</v>
      </c>
      <c r="C36" s="481" t="str">
        <f>"Die kontrakspartye het later sekere wysigings aan die akte van hierdie trust aangebring en die besluit is aan die Meester van die Hooggeregshof gestuur vir liassering. "</f>
        <v xml:space="preserve">Die kontrakspartye het later sekere wysigings aan die akte van hierdie trust aangebring en die besluit is aan die Meester van die Hooggeregshof gestuur vir liassering. </v>
      </c>
      <c r="D36" s="481" t="str">
        <f>"Die kontrakspartye het geen latere wysigings aan die akte van hierdie trust aangebring nie. "</f>
        <v xml:space="preserve">Die kontrakspartye het geen latere wysigings aan die akte van hierdie trust aangebring nie. </v>
      </c>
      <c r="E36" s="481"/>
      <c r="F36" s="481"/>
      <c r="G36" s="481"/>
      <c r="H36" s="481"/>
      <c r="I36" s="481"/>
      <c r="J36" s="481"/>
      <c r="K36" s="478"/>
    </row>
    <row r="37" spans="2:11" x14ac:dyDescent="0.25">
      <c r="B37" s="478"/>
      <c r="C37" s="481"/>
      <c r="D37" s="480" t="s">
        <v>365</v>
      </c>
      <c r="E37" s="481"/>
      <c r="F37" s="481"/>
      <c r="G37" s="481"/>
      <c r="H37" s="481"/>
      <c r="I37" s="481"/>
      <c r="J37" s="481"/>
      <c r="K37" s="478"/>
    </row>
    <row r="38" spans="2:11" x14ac:dyDescent="0.25">
      <c r="B38" s="478"/>
      <c r="C38" s="480" t="s">
        <v>580</v>
      </c>
      <c r="D38" s="478"/>
      <c r="E38" s="478"/>
      <c r="F38" s="478"/>
      <c r="G38" s="478"/>
      <c r="H38" s="478"/>
      <c r="I38" s="478"/>
      <c r="J38" s="478"/>
      <c r="K38" s="478"/>
    </row>
    <row r="39" spans="2:11" ht="15" customHeight="1" x14ac:dyDescent="0.25">
      <c r="B39" s="490">
        <v>4</v>
      </c>
      <c r="C39" s="481" t="s">
        <v>581</v>
      </c>
      <c r="D39" s="481" t="s">
        <v>582</v>
      </c>
      <c r="E39" s="481" t="s">
        <v>583</v>
      </c>
      <c r="F39" s="481" t="s">
        <v>584</v>
      </c>
      <c r="G39" s="481"/>
      <c r="H39" s="481"/>
      <c r="I39" s="481"/>
      <c r="J39" s="481"/>
      <c r="K39" s="478"/>
    </row>
    <row r="40" spans="2:11" x14ac:dyDescent="0.25">
      <c r="B40" s="478"/>
      <c r="C40" s="481"/>
      <c r="D40" s="480" t="s">
        <v>365</v>
      </c>
      <c r="E40" s="480" t="s">
        <v>365</v>
      </c>
      <c r="F40" s="480" t="s">
        <v>365</v>
      </c>
      <c r="G40" s="481"/>
      <c r="H40" s="481"/>
      <c r="I40" s="481"/>
      <c r="J40" s="481"/>
      <c r="K40" s="478"/>
    </row>
    <row r="41" spans="2:11" x14ac:dyDescent="0.25">
      <c r="B41" s="478"/>
      <c r="C41" s="480" t="s">
        <v>585</v>
      </c>
      <c r="D41" s="478"/>
      <c r="E41" s="478"/>
      <c r="F41" s="478"/>
      <c r="G41" s="478"/>
      <c r="H41" s="478"/>
      <c r="I41" s="478"/>
      <c r="J41" s="478"/>
      <c r="K41" s="478"/>
    </row>
    <row r="42" spans="2:11" ht="15" customHeight="1" x14ac:dyDescent="0.25">
      <c r="B42" s="490">
        <v>5</v>
      </c>
      <c r="C42" s="481" t="s">
        <v>586</v>
      </c>
      <c r="D42" s="481" t="s">
        <v>587</v>
      </c>
      <c r="E42" s="481" t="s">
        <v>588</v>
      </c>
      <c r="F42" s="481" t="s">
        <v>589</v>
      </c>
      <c r="G42" s="481"/>
      <c r="H42" s="481"/>
      <c r="I42" s="481"/>
      <c r="J42" s="481"/>
      <c r="K42" s="478"/>
    </row>
    <row r="43" spans="2:11" x14ac:dyDescent="0.25">
      <c r="B43" s="478"/>
      <c r="C43" s="481"/>
      <c r="D43" s="480" t="s">
        <v>365</v>
      </c>
      <c r="E43" s="480" t="s">
        <v>365</v>
      </c>
      <c r="F43" s="480" t="s">
        <v>365</v>
      </c>
      <c r="G43" s="481"/>
      <c r="H43" s="481"/>
      <c r="I43" s="481"/>
      <c r="J43" s="481"/>
      <c r="K43" s="478"/>
    </row>
    <row r="44" spans="2:11" ht="15" customHeight="1" x14ac:dyDescent="0.25">
      <c r="B44" s="478"/>
      <c r="C44" s="480" t="s">
        <v>590</v>
      </c>
      <c r="D44" s="481"/>
      <c r="E44" s="481"/>
      <c r="F44" s="481"/>
      <c r="G44" s="481"/>
      <c r="H44" s="481"/>
      <c r="I44" s="481"/>
      <c r="J44" s="481"/>
      <c r="K44" s="478"/>
    </row>
    <row r="45" spans="2:11" x14ac:dyDescent="0.25">
      <c r="B45" s="490">
        <v>6</v>
      </c>
      <c r="C45" s="586" t="s">
        <v>591</v>
      </c>
      <c r="D45" s="586"/>
      <c r="E45" s="586"/>
      <c r="F45" s="586"/>
      <c r="G45" s="586"/>
      <c r="H45" s="586"/>
      <c r="I45" s="586"/>
      <c r="J45" s="586"/>
      <c r="K45" s="478"/>
    </row>
    <row r="46" spans="2:11" ht="15" customHeight="1" x14ac:dyDescent="0.25">
      <c r="B46" s="478"/>
      <c r="C46" s="478"/>
      <c r="D46" s="481"/>
      <c r="E46" s="481"/>
      <c r="F46" s="481"/>
      <c r="G46" s="481"/>
      <c r="H46" s="481"/>
      <c r="I46" s="481"/>
      <c r="J46" s="481"/>
      <c r="K46" s="478"/>
    </row>
    <row r="47" spans="2:11" x14ac:dyDescent="0.25">
      <c r="B47" s="478"/>
      <c r="C47" s="481"/>
      <c r="D47" s="481"/>
      <c r="E47" s="481"/>
      <c r="F47" s="481"/>
      <c r="G47" s="481"/>
      <c r="H47" s="481"/>
      <c r="I47" s="481"/>
      <c r="J47" s="481"/>
      <c r="K47" s="478"/>
    </row>
    <row r="48" spans="2:11" x14ac:dyDescent="0.25">
      <c r="B48" s="478"/>
      <c r="C48" s="481"/>
      <c r="D48" s="481"/>
      <c r="E48" s="481"/>
      <c r="F48" s="481"/>
      <c r="G48" s="481"/>
      <c r="H48" s="481"/>
      <c r="I48" s="481"/>
      <c r="J48" s="481"/>
      <c r="K48" s="478"/>
    </row>
    <row r="49" spans="2:11" x14ac:dyDescent="0.25">
      <c r="B49" s="478"/>
      <c r="C49" s="478"/>
      <c r="D49" s="478"/>
      <c r="E49" s="478"/>
      <c r="F49" s="478"/>
      <c r="G49" s="478"/>
      <c r="H49" s="478"/>
      <c r="I49" s="478"/>
      <c r="J49" s="478"/>
      <c r="K49" s="478"/>
    </row>
    <row r="50" spans="2:11" x14ac:dyDescent="0.25">
      <c r="B50" s="478"/>
      <c r="C50" s="478"/>
      <c r="D50" s="478"/>
      <c r="E50" s="478"/>
      <c r="F50" s="478"/>
      <c r="G50" s="478"/>
      <c r="H50" s="478"/>
      <c r="I50" s="478"/>
      <c r="J50" s="478"/>
      <c r="K50" s="478"/>
    </row>
    <row r="52" spans="2:11" ht="24" customHeight="1" x14ac:dyDescent="0.25">
      <c r="B52" s="487">
        <f>B2</f>
        <v>0</v>
      </c>
      <c r="C52" s="478"/>
      <c r="D52" s="478"/>
      <c r="E52" s="478"/>
      <c r="F52" s="478"/>
      <c r="G52" s="478"/>
      <c r="H52" s="478"/>
      <c r="I52" s="478"/>
      <c r="J52" s="478"/>
      <c r="K52" s="478"/>
    </row>
    <row r="53" spans="2:11" x14ac:dyDescent="0.25">
      <c r="B53" s="478"/>
      <c r="C53" s="478"/>
      <c r="D53" s="478"/>
      <c r="E53" s="478"/>
      <c r="F53" s="478"/>
      <c r="G53" s="478"/>
      <c r="H53" s="478"/>
      <c r="I53" s="478"/>
      <c r="J53" s="478"/>
      <c r="K53" s="478"/>
    </row>
    <row r="54" spans="2:11" ht="17.399999999999999" x14ac:dyDescent="0.25">
      <c r="B54" s="478"/>
      <c r="C54" s="587" t="str">
        <f>C4</f>
        <v xml:space="preserve">BESLUIT OM DIE </v>
      </c>
      <c r="D54" s="587"/>
      <c r="E54" s="587"/>
      <c r="F54" s="587"/>
      <c r="G54" s="587"/>
      <c r="H54" s="587"/>
      <c r="I54" s="587"/>
      <c r="J54" s="587"/>
      <c r="K54" s="478"/>
    </row>
    <row r="55" spans="2:11" ht="17.399999999999999" x14ac:dyDescent="0.25">
      <c r="B55" s="478"/>
      <c r="C55" s="493"/>
      <c r="D55" s="493"/>
      <c r="E55" s="493"/>
      <c r="F55" s="493"/>
      <c r="G55" s="493"/>
      <c r="H55" s="493"/>
      <c r="I55" s="493"/>
      <c r="J55" s="478"/>
      <c r="K55" s="478"/>
    </row>
    <row r="56" spans="2:11" ht="18" x14ac:dyDescent="0.35">
      <c r="B56" s="478"/>
      <c r="C56" s="482"/>
      <c r="D56" s="588" t="str">
        <f>D6</f>
        <v>IT NR () TE WYSIG</v>
      </c>
      <c r="E56" s="588"/>
      <c r="F56" s="588"/>
      <c r="G56" s="588"/>
      <c r="H56" s="588"/>
      <c r="I56" s="588"/>
      <c r="J56" s="478"/>
      <c r="K56" s="478"/>
    </row>
    <row r="57" spans="2:11" ht="18" x14ac:dyDescent="0.35">
      <c r="B57" s="478"/>
      <c r="C57" s="482"/>
      <c r="D57" s="482"/>
      <c r="E57" s="482"/>
      <c r="F57" s="482"/>
      <c r="G57" s="482"/>
      <c r="H57" s="482"/>
      <c r="I57" s="482"/>
      <c r="J57" s="478"/>
      <c r="K57" s="478"/>
    </row>
    <row r="58" spans="2:11" ht="18" x14ac:dyDescent="0.35">
      <c r="B58" s="478"/>
      <c r="C58" s="482"/>
      <c r="D58" s="588" t="s">
        <v>572</v>
      </c>
      <c r="E58" s="588"/>
      <c r="F58" s="588"/>
      <c r="G58" s="588"/>
      <c r="H58" s="588"/>
      <c r="I58" s="588"/>
      <c r="J58" s="478"/>
      <c r="K58" s="478"/>
    </row>
    <row r="59" spans="2:11" x14ac:dyDescent="0.25">
      <c r="B59" s="478"/>
      <c r="C59" s="478"/>
      <c r="D59" s="478"/>
      <c r="E59" s="478"/>
      <c r="F59" s="478"/>
      <c r="G59" s="478"/>
      <c r="H59" s="478"/>
      <c r="I59" s="478"/>
      <c r="J59" s="478"/>
      <c r="K59" s="478"/>
    </row>
    <row r="60" spans="2:11" x14ac:dyDescent="0.25">
      <c r="B60" s="478"/>
      <c r="C60" s="480" t="s">
        <v>592</v>
      </c>
      <c r="D60" s="478"/>
      <c r="E60" s="478"/>
      <c r="F60" s="478"/>
      <c r="G60" s="478"/>
      <c r="H60" s="478"/>
      <c r="I60" s="478"/>
      <c r="J60" s="478"/>
      <c r="K60" s="478"/>
    </row>
    <row r="61" spans="2:11" x14ac:dyDescent="0.25">
      <c r="B61" s="490">
        <v>7</v>
      </c>
      <c r="C61" s="586" t="s">
        <v>593</v>
      </c>
      <c r="D61" s="586"/>
      <c r="E61" s="586"/>
      <c r="F61" s="586"/>
      <c r="G61" s="586"/>
      <c r="H61" s="586"/>
      <c r="I61" s="586"/>
      <c r="J61" s="586"/>
      <c r="K61" s="478"/>
    </row>
    <row r="62" spans="2:11" x14ac:dyDescent="0.25">
      <c r="B62" s="478"/>
      <c r="C62" s="586"/>
      <c r="D62" s="586"/>
      <c r="E62" s="586"/>
      <c r="F62" s="586"/>
      <c r="G62" s="586"/>
      <c r="H62" s="586"/>
      <c r="I62" s="586"/>
      <c r="J62" s="586"/>
      <c r="K62" s="478"/>
    </row>
    <row r="63" spans="2:11" x14ac:dyDescent="0.25">
      <c r="B63" s="478"/>
      <c r="C63" s="478"/>
      <c r="D63" s="478"/>
      <c r="E63" s="478"/>
      <c r="F63" s="478"/>
      <c r="G63" s="478"/>
      <c r="H63" s="478"/>
      <c r="I63" s="478"/>
      <c r="J63" s="478"/>
      <c r="K63" s="478"/>
    </row>
    <row r="64" spans="2:11" x14ac:dyDescent="0.25">
      <c r="B64" s="489" t="s">
        <v>594</v>
      </c>
      <c r="C64" s="479"/>
      <c r="D64" s="478"/>
      <c r="E64" s="478"/>
      <c r="F64" s="478"/>
      <c r="G64" s="478"/>
      <c r="H64" s="478"/>
      <c r="I64" s="478"/>
      <c r="J64" s="478"/>
      <c r="K64" s="478"/>
    </row>
    <row r="65" spans="2:11" x14ac:dyDescent="0.25">
      <c r="B65" s="478"/>
      <c r="C65" s="478"/>
      <c r="D65" s="478"/>
      <c r="E65" s="478"/>
      <c r="F65" s="478"/>
      <c r="G65" s="478"/>
      <c r="H65" s="478"/>
      <c r="I65" s="478"/>
      <c r="J65" s="478"/>
      <c r="K65" s="478"/>
    </row>
    <row r="66" spans="2:11" x14ac:dyDescent="0.25">
      <c r="B66" s="490">
        <v>8</v>
      </c>
      <c r="C66" s="586" t="s">
        <v>595</v>
      </c>
      <c r="D66" s="586"/>
      <c r="E66" s="586"/>
      <c r="F66" s="586"/>
      <c r="G66" s="586"/>
      <c r="H66" s="586"/>
      <c r="I66" s="586"/>
      <c r="J66" s="586"/>
      <c r="K66" s="478"/>
    </row>
    <row r="67" spans="2:11" x14ac:dyDescent="0.25">
      <c r="B67" s="478"/>
      <c r="C67" s="586"/>
      <c r="D67" s="586"/>
      <c r="E67" s="586"/>
      <c r="F67" s="586"/>
      <c r="G67" s="586"/>
      <c r="H67" s="586"/>
      <c r="I67" s="586"/>
      <c r="J67" s="586"/>
      <c r="K67" s="478"/>
    </row>
    <row r="68" spans="2:11" x14ac:dyDescent="0.25">
      <c r="B68" s="478"/>
      <c r="C68" s="586"/>
      <c r="D68" s="586"/>
      <c r="E68" s="586"/>
      <c r="F68" s="586"/>
      <c r="G68" s="586"/>
      <c r="H68" s="586"/>
      <c r="I68" s="586"/>
      <c r="J68" s="586"/>
      <c r="K68" s="478"/>
    </row>
    <row r="69" spans="2:11" x14ac:dyDescent="0.25">
      <c r="B69" s="478"/>
      <c r="C69" s="478"/>
      <c r="D69" s="478"/>
      <c r="E69" s="478"/>
      <c r="F69" s="478"/>
      <c r="G69" s="478"/>
      <c r="H69" s="478"/>
      <c r="I69" s="478"/>
      <c r="J69" s="478"/>
      <c r="K69" s="478"/>
    </row>
    <row r="70" spans="2:11" x14ac:dyDescent="0.25">
      <c r="B70" s="490">
        <v>9</v>
      </c>
      <c r="C70" s="586" t="s">
        <v>596</v>
      </c>
      <c r="D70" s="586"/>
      <c r="E70" s="586"/>
      <c r="F70" s="586"/>
      <c r="G70" s="586"/>
      <c r="H70" s="586"/>
      <c r="I70" s="586"/>
      <c r="J70" s="586"/>
      <c r="K70" s="478"/>
    </row>
    <row r="71" spans="2:11" x14ac:dyDescent="0.25">
      <c r="B71" s="478"/>
      <c r="C71" s="586"/>
      <c r="D71" s="586"/>
      <c r="E71" s="586"/>
      <c r="F71" s="586"/>
      <c r="G71" s="586"/>
      <c r="H71" s="586"/>
      <c r="I71" s="586"/>
      <c r="J71" s="586"/>
      <c r="K71" s="478"/>
    </row>
    <row r="72" spans="2:11" x14ac:dyDescent="0.25">
      <c r="B72" s="478"/>
      <c r="C72" s="479"/>
      <c r="D72" s="478"/>
      <c r="E72" s="478"/>
      <c r="F72" s="478"/>
      <c r="G72" s="478"/>
      <c r="H72" s="478"/>
      <c r="I72" s="478"/>
      <c r="J72" s="478"/>
      <c r="K72" s="478"/>
    </row>
    <row r="73" spans="2:11" x14ac:dyDescent="0.25">
      <c r="B73" s="478"/>
      <c r="C73" s="478"/>
      <c r="D73" s="478"/>
      <c r="E73" s="478"/>
      <c r="F73" s="478"/>
      <c r="G73" s="478"/>
      <c r="H73" s="478"/>
      <c r="I73" s="478"/>
      <c r="J73" s="478"/>
      <c r="K73" s="478"/>
    </row>
    <row r="74" spans="2:11" x14ac:dyDescent="0.25">
      <c r="B74" s="478"/>
      <c r="C74" s="591" t="s">
        <v>597</v>
      </c>
      <c r="D74" s="591"/>
      <c r="E74" s="591"/>
      <c r="F74" s="591"/>
      <c r="G74" s="591"/>
      <c r="H74" s="591"/>
      <c r="I74" s="478"/>
      <c r="J74" s="478"/>
      <c r="K74" s="478"/>
    </row>
    <row r="75" spans="2:11" x14ac:dyDescent="0.25">
      <c r="B75" s="489"/>
      <c r="C75" s="478" t="s">
        <v>599</v>
      </c>
      <c r="D75" s="478" t="str">
        <f>E15</f>
        <v xml:space="preserve"> </v>
      </c>
      <c r="E75" s="478"/>
      <c r="F75" s="478"/>
      <c r="G75" s="478"/>
      <c r="H75" s="478"/>
      <c r="I75" s="478"/>
      <c r="J75" s="478"/>
      <c r="K75" s="478"/>
    </row>
    <row r="76" spans="2:11" x14ac:dyDescent="0.25">
      <c r="B76" s="478"/>
      <c r="C76" s="480"/>
      <c r="D76" s="478"/>
      <c r="E76" s="478"/>
      <c r="F76" s="478"/>
      <c r="G76" s="478"/>
      <c r="H76" s="478"/>
      <c r="I76" s="478"/>
      <c r="J76" s="478"/>
      <c r="K76" s="478"/>
    </row>
    <row r="77" spans="2:11" x14ac:dyDescent="0.25">
      <c r="B77" s="490"/>
      <c r="C77" s="591" t="s">
        <v>597</v>
      </c>
      <c r="D77" s="591"/>
      <c r="E77" s="591"/>
      <c r="F77" s="591"/>
      <c r="G77" s="591"/>
      <c r="H77" s="591"/>
      <c r="I77" s="481"/>
      <c r="J77" s="481"/>
      <c r="K77" s="478"/>
    </row>
    <row r="78" spans="2:11" x14ac:dyDescent="0.25">
      <c r="B78" s="478"/>
      <c r="C78" s="478" t="s">
        <v>598</v>
      </c>
      <c r="D78" s="478" t="str">
        <f>E18</f>
        <v xml:space="preserve"> </v>
      </c>
      <c r="E78" s="481"/>
      <c r="F78" s="481"/>
      <c r="G78" s="481"/>
      <c r="H78" s="481"/>
      <c r="I78" s="481"/>
      <c r="J78" s="481"/>
      <c r="K78" s="478"/>
    </row>
    <row r="79" spans="2:11" x14ac:dyDescent="0.25">
      <c r="B79" s="478"/>
      <c r="C79" s="481"/>
      <c r="D79" s="481"/>
      <c r="E79" s="481"/>
      <c r="F79" s="481"/>
      <c r="G79" s="481"/>
      <c r="H79" s="481"/>
      <c r="I79" s="481"/>
      <c r="J79" s="481"/>
      <c r="K79" s="478"/>
    </row>
    <row r="80" spans="2:11" x14ac:dyDescent="0.25">
      <c r="B80" s="478"/>
      <c r="C80" s="591" t="s">
        <v>597</v>
      </c>
      <c r="D80" s="591"/>
      <c r="E80" s="591"/>
      <c r="F80" s="591"/>
      <c r="G80" s="591"/>
      <c r="H80" s="591"/>
      <c r="I80" s="478"/>
      <c r="J80" s="478"/>
      <c r="K80" s="478"/>
    </row>
    <row r="81" spans="2:11" x14ac:dyDescent="0.25">
      <c r="B81" s="490"/>
      <c r="C81" s="478" t="s">
        <v>598</v>
      </c>
      <c r="D81" s="478" t="str">
        <f>E21</f>
        <v xml:space="preserve"> </v>
      </c>
      <c r="E81" s="481"/>
      <c r="F81" s="481"/>
      <c r="G81" s="481"/>
      <c r="H81" s="481"/>
      <c r="I81" s="481"/>
      <c r="J81" s="481"/>
      <c r="K81" s="478"/>
    </row>
    <row r="82" spans="2:11" x14ac:dyDescent="0.25">
      <c r="B82" s="478"/>
      <c r="C82" s="481"/>
      <c r="D82" s="481"/>
      <c r="E82" s="481"/>
      <c r="F82" s="481"/>
      <c r="G82" s="481"/>
      <c r="H82" s="481"/>
      <c r="I82" s="481"/>
      <c r="J82" s="481"/>
      <c r="K82" s="478"/>
    </row>
    <row r="83" spans="2:11" x14ac:dyDescent="0.25">
      <c r="B83" s="478"/>
      <c r="C83" s="591" t="s">
        <v>597</v>
      </c>
      <c r="D83" s="591"/>
      <c r="E83" s="591"/>
      <c r="F83" s="591"/>
      <c r="G83" s="591"/>
      <c r="H83" s="591"/>
      <c r="I83" s="478"/>
      <c r="J83" s="478"/>
      <c r="K83" s="478"/>
    </row>
    <row r="84" spans="2:11" x14ac:dyDescent="0.25">
      <c r="B84" s="490"/>
      <c r="C84" s="478" t="s">
        <v>598</v>
      </c>
      <c r="D84" s="478" t="str">
        <f>E24</f>
        <v xml:space="preserve"> </v>
      </c>
      <c r="E84" s="481"/>
      <c r="F84" s="481"/>
      <c r="G84" s="481"/>
      <c r="H84" s="481"/>
      <c r="I84" s="481"/>
      <c r="J84" s="481"/>
      <c r="K84" s="478"/>
    </row>
    <row r="85" spans="2:11" x14ac:dyDescent="0.25">
      <c r="B85" s="478"/>
      <c r="C85" s="481"/>
      <c r="D85" s="481"/>
      <c r="E85" s="481"/>
      <c r="F85" s="481"/>
      <c r="G85" s="481"/>
      <c r="H85" s="481"/>
      <c r="I85" s="481"/>
      <c r="J85" s="481"/>
      <c r="K85" s="478"/>
    </row>
    <row r="86" spans="2:11" x14ac:dyDescent="0.25">
      <c r="B86" s="478"/>
      <c r="C86" s="591" t="s">
        <v>597</v>
      </c>
      <c r="D86" s="591"/>
      <c r="E86" s="591"/>
      <c r="F86" s="591"/>
      <c r="G86" s="591"/>
      <c r="H86" s="591"/>
      <c r="I86" s="478"/>
      <c r="J86" s="478"/>
      <c r="K86" s="478"/>
    </row>
    <row r="87" spans="2:11" x14ac:dyDescent="0.25">
      <c r="B87" s="478"/>
      <c r="C87" s="478" t="s">
        <v>598</v>
      </c>
      <c r="D87" s="478" t="str">
        <f>E27</f>
        <v xml:space="preserve"> </v>
      </c>
      <c r="E87" s="481"/>
      <c r="F87" s="481"/>
      <c r="G87" s="481"/>
      <c r="H87" s="481"/>
      <c r="I87" s="478"/>
      <c r="J87" s="478"/>
      <c r="K87" s="478"/>
    </row>
    <row r="88" spans="2:11" x14ac:dyDescent="0.25">
      <c r="B88" s="478"/>
      <c r="C88" s="480"/>
      <c r="D88" s="478"/>
      <c r="E88" s="478"/>
      <c r="F88" s="478"/>
      <c r="G88" s="478"/>
      <c r="H88" s="478"/>
      <c r="I88" s="478"/>
      <c r="J88" s="478"/>
      <c r="K88" s="478"/>
    </row>
    <row r="89" spans="2:11" x14ac:dyDescent="0.25">
      <c r="B89" s="478"/>
      <c r="C89" s="481"/>
      <c r="D89" s="481"/>
      <c r="E89" s="481"/>
      <c r="F89" s="481"/>
      <c r="G89" s="481"/>
      <c r="H89" s="481"/>
      <c r="I89" s="481"/>
      <c r="J89" s="481"/>
      <c r="K89" s="478"/>
    </row>
    <row r="90" spans="2:11" x14ac:dyDescent="0.25">
      <c r="B90" s="478"/>
      <c r="C90" s="481"/>
      <c r="D90" s="481"/>
      <c r="E90" s="481"/>
      <c r="F90" s="481"/>
      <c r="G90" s="481"/>
      <c r="H90" s="481"/>
      <c r="I90" s="481"/>
      <c r="J90" s="481"/>
      <c r="K90" s="478"/>
    </row>
    <row r="91" spans="2:11" x14ac:dyDescent="0.25">
      <c r="B91" s="478"/>
      <c r="C91" s="480"/>
      <c r="D91" s="478"/>
      <c r="E91" s="478"/>
      <c r="F91" s="478"/>
      <c r="G91" s="478"/>
      <c r="H91" s="478"/>
      <c r="I91" s="478"/>
      <c r="J91" s="478"/>
      <c r="K91" s="478"/>
    </row>
    <row r="92" spans="2:11" ht="15" customHeight="1" x14ac:dyDescent="0.25">
      <c r="B92" s="478"/>
      <c r="C92" s="481"/>
      <c r="D92" s="481"/>
      <c r="E92" s="481"/>
      <c r="F92" s="481"/>
      <c r="G92" s="481"/>
      <c r="H92" s="481"/>
      <c r="I92" s="481"/>
      <c r="J92" s="481"/>
      <c r="K92" s="478"/>
    </row>
    <row r="93" spans="2:11" ht="15" customHeight="1" x14ac:dyDescent="0.25">
      <c r="B93" s="478"/>
      <c r="C93" s="481"/>
      <c r="D93" s="481"/>
      <c r="E93" s="481"/>
      <c r="F93" s="481"/>
      <c r="G93" s="481"/>
      <c r="H93" s="481"/>
      <c r="I93" s="481"/>
      <c r="J93" s="481"/>
      <c r="K93" s="478"/>
    </row>
    <row r="94" spans="2:11" ht="15" customHeight="1" x14ac:dyDescent="0.25">
      <c r="B94" s="478"/>
      <c r="C94" s="481"/>
      <c r="D94" s="481"/>
      <c r="E94" s="481"/>
      <c r="F94" s="481"/>
      <c r="G94" s="481"/>
      <c r="H94" s="481"/>
      <c r="I94" s="481"/>
      <c r="J94" s="481"/>
      <c r="K94" s="478"/>
    </row>
    <row r="95" spans="2:11" ht="15" customHeight="1" x14ac:dyDescent="0.25">
      <c r="B95" s="478"/>
      <c r="C95" s="481"/>
      <c r="D95" s="481"/>
      <c r="E95" s="481"/>
      <c r="F95" s="481"/>
      <c r="G95" s="481"/>
      <c r="H95" s="481"/>
      <c r="I95" s="481"/>
      <c r="J95" s="481"/>
      <c r="K95" s="478"/>
    </row>
    <row r="96" spans="2:11" ht="15" customHeight="1" x14ac:dyDescent="0.25">
      <c r="B96" s="478"/>
      <c r="C96" s="481"/>
      <c r="D96" s="481"/>
      <c r="E96" s="481"/>
      <c r="F96" s="481"/>
      <c r="G96" s="481"/>
      <c r="H96" s="481"/>
      <c r="I96" s="481"/>
      <c r="J96" s="481"/>
      <c r="K96" s="478"/>
    </row>
    <row r="97" spans="2:11" ht="15" customHeight="1" x14ac:dyDescent="0.25">
      <c r="B97" s="478"/>
      <c r="C97" s="481"/>
      <c r="D97" s="481"/>
      <c r="E97" s="481"/>
      <c r="F97" s="481"/>
      <c r="G97" s="481"/>
      <c r="H97" s="481"/>
      <c r="I97" s="481"/>
      <c r="J97" s="481"/>
      <c r="K97" s="478"/>
    </row>
    <row r="98" spans="2:11" ht="15" customHeight="1" x14ac:dyDescent="0.25">
      <c r="B98" s="478"/>
      <c r="C98" s="481"/>
      <c r="D98" s="481"/>
      <c r="E98" s="481"/>
      <c r="F98" s="481"/>
      <c r="G98" s="481"/>
      <c r="H98" s="481"/>
      <c r="I98" s="481"/>
      <c r="J98" s="481"/>
      <c r="K98" s="478"/>
    </row>
    <row r="99" spans="2:11" x14ac:dyDescent="0.25">
      <c r="B99" s="478"/>
      <c r="C99" s="478"/>
      <c r="D99" s="478"/>
      <c r="E99" s="478"/>
      <c r="F99" s="478"/>
      <c r="G99" s="478"/>
      <c r="H99" s="478"/>
      <c r="I99" s="478"/>
      <c r="J99" s="478"/>
      <c r="K99" s="478"/>
    </row>
    <row r="100" spans="2:11" x14ac:dyDescent="0.25">
      <c r="B100" s="478"/>
      <c r="C100" s="478"/>
      <c r="D100" s="478"/>
      <c r="E100" s="478"/>
      <c r="F100" s="478"/>
      <c r="G100" s="478"/>
      <c r="H100" s="478"/>
      <c r="I100" s="478"/>
      <c r="J100" s="478"/>
      <c r="K100" s="478"/>
    </row>
    <row r="101" spans="2:11" ht="24" customHeight="1" x14ac:dyDescent="0.25">
      <c r="B101" s="491">
        <f>B52</f>
        <v>0</v>
      </c>
      <c r="C101" s="492"/>
      <c r="D101" s="492"/>
      <c r="E101" s="478"/>
      <c r="F101" s="478"/>
      <c r="G101" s="478"/>
      <c r="H101" s="478"/>
      <c r="I101" s="478"/>
      <c r="J101" s="478"/>
      <c r="K101" s="478"/>
    </row>
    <row r="102" spans="2:11" x14ac:dyDescent="0.25">
      <c r="B102" s="478"/>
      <c r="C102" s="478"/>
      <c r="D102" s="478"/>
      <c r="E102" s="478"/>
      <c r="F102" s="478"/>
      <c r="G102" s="478"/>
      <c r="H102" s="478"/>
      <c r="I102" s="478"/>
      <c r="J102" s="478"/>
      <c r="K102" s="478"/>
    </row>
    <row r="103" spans="2:11" ht="17.399999999999999" x14ac:dyDescent="0.25">
      <c r="B103" s="478"/>
      <c r="C103" s="589">
        <f>'TRUST VREALYS QUESTIONNAIRE'!H24</f>
        <v>0</v>
      </c>
      <c r="D103" s="589"/>
      <c r="E103" s="589"/>
      <c r="F103" s="589"/>
      <c r="G103" s="589"/>
      <c r="H103" s="589"/>
      <c r="I103" s="589"/>
      <c r="J103" s="589"/>
      <c r="K103" s="478"/>
    </row>
    <row r="104" spans="2:11" ht="17.399999999999999" x14ac:dyDescent="0.25">
      <c r="B104" s="478"/>
      <c r="C104" s="493"/>
      <c r="D104" s="493"/>
      <c r="E104" s="493"/>
      <c r="F104" s="493"/>
      <c r="G104" s="493"/>
      <c r="H104" s="493"/>
      <c r="I104" s="493"/>
      <c r="J104" s="478"/>
      <c r="K104" s="478"/>
    </row>
    <row r="105" spans="2:11" ht="18" x14ac:dyDescent="0.35">
      <c r="B105" s="478"/>
      <c r="C105" s="482"/>
      <c r="D105" s="587" t="str">
        <f>"IT NR: "&amp;'TRUST VREALYS QUESTIONNAIRE'!T22</f>
        <v xml:space="preserve">IT NR: </v>
      </c>
      <c r="E105" s="587"/>
      <c r="F105" s="587"/>
      <c r="G105" s="587"/>
      <c r="H105" s="587"/>
      <c r="I105" s="587"/>
      <c r="J105" s="478"/>
      <c r="K105" s="478"/>
    </row>
    <row r="106" spans="2:11" ht="18" x14ac:dyDescent="0.35">
      <c r="B106" s="478"/>
      <c r="C106" s="482"/>
      <c r="D106" s="482"/>
      <c r="E106" s="482"/>
      <c r="F106" s="482"/>
      <c r="G106" s="482"/>
      <c r="H106" s="482"/>
      <c r="I106" s="482"/>
      <c r="J106" s="478"/>
      <c r="K106" s="478"/>
    </row>
    <row r="107" spans="2:11" ht="18" x14ac:dyDescent="0.35">
      <c r="B107" s="478"/>
      <c r="C107" s="482"/>
      <c r="D107" s="588" t="s">
        <v>600</v>
      </c>
      <c r="E107" s="588"/>
      <c r="F107" s="588"/>
      <c r="G107" s="588"/>
      <c r="H107" s="588"/>
      <c r="I107" s="588"/>
      <c r="J107" s="478"/>
      <c r="K107" s="478"/>
    </row>
    <row r="108" spans="2:11" x14ac:dyDescent="0.25">
      <c r="B108" s="478"/>
      <c r="C108" s="478"/>
      <c r="D108" s="478"/>
      <c r="E108" s="478"/>
      <c r="F108" s="478"/>
      <c r="G108" s="478"/>
      <c r="H108" s="478"/>
      <c r="I108" s="478"/>
      <c r="J108" s="478"/>
      <c r="K108" s="478"/>
    </row>
    <row r="109" spans="2:11" x14ac:dyDescent="0.25">
      <c r="B109" s="478"/>
      <c r="C109" s="478"/>
      <c r="D109" s="478"/>
      <c r="E109" s="478"/>
      <c r="F109" s="478"/>
      <c r="G109" s="478"/>
      <c r="H109" s="478"/>
      <c r="I109" s="478"/>
      <c r="J109" s="478"/>
      <c r="K109" s="478"/>
    </row>
    <row r="110" spans="2:11" ht="15" customHeight="1" x14ac:dyDescent="0.25">
      <c r="B110" s="478"/>
      <c r="C110" s="478"/>
      <c r="D110" s="590" t="s">
        <v>601</v>
      </c>
      <c r="E110" s="590"/>
      <c r="F110" s="590"/>
      <c r="G110" s="590"/>
      <c r="H110" s="590"/>
      <c r="I110" s="590"/>
      <c r="J110" s="478"/>
      <c r="K110" s="478"/>
    </row>
    <row r="111" spans="2:11" x14ac:dyDescent="0.25">
      <c r="B111" s="478"/>
      <c r="C111" s="478"/>
      <c r="D111" s="478"/>
      <c r="E111" s="478"/>
      <c r="F111" s="478"/>
      <c r="G111" s="478"/>
      <c r="H111" s="478"/>
      <c r="I111" s="478"/>
      <c r="J111" s="478"/>
      <c r="K111" s="478"/>
    </row>
    <row r="112" spans="2:11" x14ac:dyDescent="0.25">
      <c r="B112" s="478"/>
      <c r="C112" s="478"/>
      <c r="D112" s="478"/>
      <c r="E112" s="478"/>
      <c r="F112" s="478"/>
      <c r="G112" s="478"/>
      <c r="H112" s="478"/>
      <c r="I112" s="478"/>
      <c r="J112" s="478"/>
      <c r="K112" s="478"/>
    </row>
    <row r="113" spans="2:11" x14ac:dyDescent="0.25">
      <c r="B113" s="489" t="s">
        <v>602</v>
      </c>
      <c r="C113" s="478"/>
      <c r="D113" s="478"/>
      <c r="E113" s="478"/>
      <c r="F113" s="478"/>
      <c r="G113" s="478"/>
      <c r="H113" s="478"/>
      <c r="I113" s="478"/>
      <c r="J113" s="478"/>
      <c r="K113" s="478"/>
    </row>
    <row r="114" spans="2:11" x14ac:dyDescent="0.25">
      <c r="B114" s="489"/>
      <c r="C114" s="478"/>
      <c r="D114" s="478"/>
      <c r="E114" s="478"/>
      <c r="F114" s="478"/>
      <c r="G114" s="478"/>
      <c r="H114" s="478"/>
      <c r="I114" s="478"/>
      <c r="J114" s="478"/>
      <c r="K114" s="478"/>
    </row>
    <row r="115" spans="2:11" x14ac:dyDescent="0.25">
      <c r="B115" s="483" t="s">
        <v>604</v>
      </c>
      <c r="C115" s="478"/>
      <c r="D115" s="478"/>
      <c r="E115" s="478"/>
      <c r="F115" s="478"/>
      <c r="G115" s="478"/>
      <c r="H115" s="478"/>
      <c r="I115" s="478"/>
      <c r="J115" s="478"/>
      <c r="K115" s="478"/>
    </row>
    <row r="116" spans="2:11" x14ac:dyDescent="0.25">
      <c r="C116" s="586" t="s">
        <v>603</v>
      </c>
      <c r="D116" s="586"/>
      <c r="E116" s="586"/>
      <c r="F116" s="586"/>
      <c r="G116" s="586"/>
      <c r="H116" s="586"/>
      <c r="I116" s="586"/>
      <c r="J116" s="586"/>
      <c r="K116" s="478"/>
    </row>
    <row r="117" spans="2:11" ht="15" customHeight="1" x14ac:dyDescent="0.25">
      <c r="B117" s="478"/>
      <c r="C117" s="586"/>
      <c r="D117" s="586"/>
      <c r="E117" s="586"/>
      <c r="F117" s="586"/>
      <c r="G117" s="586"/>
      <c r="H117" s="586"/>
      <c r="I117" s="586"/>
      <c r="J117" s="586"/>
      <c r="K117" s="478"/>
    </row>
    <row r="118" spans="2:11" x14ac:dyDescent="0.25">
      <c r="B118" s="478"/>
      <c r="C118" s="586"/>
      <c r="D118" s="586"/>
      <c r="E118" s="586"/>
      <c r="F118" s="586"/>
      <c r="G118" s="586"/>
      <c r="H118" s="586"/>
      <c r="I118" s="586"/>
      <c r="J118" s="586"/>
      <c r="K118" s="478"/>
    </row>
    <row r="119" spans="2:11" x14ac:dyDescent="0.25">
      <c r="B119" s="478"/>
      <c r="C119" s="478"/>
      <c r="D119" s="478"/>
      <c r="E119" s="478"/>
      <c r="F119" s="478"/>
      <c r="G119" s="478"/>
      <c r="H119" s="478"/>
      <c r="I119" s="478"/>
      <c r="J119" s="478"/>
      <c r="K119" s="478"/>
    </row>
    <row r="120" spans="2:11" x14ac:dyDescent="0.25">
      <c r="B120" s="478"/>
      <c r="C120" s="478"/>
      <c r="D120" s="478"/>
      <c r="E120" s="478"/>
      <c r="F120" s="478"/>
      <c r="G120" s="478"/>
      <c r="H120" s="478"/>
      <c r="I120" s="478"/>
      <c r="J120" s="478"/>
      <c r="K120" s="478"/>
    </row>
    <row r="121" spans="2:11" ht="15" customHeight="1" x14ac:dyDescent="0.25">
      <c r="B121" s="478"/>
      <c r="C121" s="591" t="s">
        <v>597</v>
      </c>
      <c r="D121" s="591"/>
      <c r="E121" s="591"/>
      <c r="F121" s="591"/>
      <c r="G121" s="591"/>
      <c r="H121" s="591"/>
      <c r="I121" s="478"/>
      <c r="J121" s="478"/>
      <c r="K121" s="478"/>
    </row>
    <row r="122" spans="2:11" x14ac:dyDescent="0.25">
      <c r="B122" s="478"/>
      <c r="C122" s="478" t="s">
        <v>598</v>
      </c>
      <c r="D122" s="478" t="str">
        <f>D78</f>
        <v xml:space="preserve"> </v>
      </c>
      <c r="E122" s="481"/>
      <c r="F122" s="481"/>
      <c r="G122" s="481"/>
      <c r="H122" s="481"/>
      <c r="I122" s="478"/>
      <c r="J122" s="478"/>
      <c r="K122" s="478"/>
    </row>
    <row r="123" spans="2:11" x14ac:dyDescent="0.25">
      <c r="B123" s="478"/>
      <c r="C123" s="481"/>
      <c r="D123" s="481"/>
      <c r="E123" s="481"/>
      <c r="F123" s="481"/>
      <c r="G123" s="481"/>
      <c r="H123" s="481"/>
      <c r="I123" s="478"/>
      <c r="J123" s="478"/>
      <c r="K123" s="478"/>
    </row>
    <row r="124" spans="2:11" x14ac:dyDescent="0.25">
      <c r="B124" s="478"/>
      <c r="C124" s="591" t="s">
        <v>597</v>
      </c>
      <c r="D124" s="591"/>
      <c r="E124" s="591"/>
      <c r="F124" s="591"/>
      <c r="G124" s="591"/>
      <c r="H124" s="591"/>
      <c r="I124" s="478"/>
      <c r="J124" s="478"/>
      <c r="K124" s="478"/>
    </row>
    <row r="125" spans="2:11" x14ac:dyDescent="0.25">
      <c r="B125" s="478"/>
      <c r="C125" s="478" t="s">
        <v>598</v>
      </c>
      <c r="D125" s="478" t="str">
        <f>D81</f>
        <v xml:space="preserve"> </v>
      </c>
      <c r="E125" s="481"/>
      <c r="F125" s="481"/>
      <c r="G125" s="481"/>
      <c r="H125" s="481"/>
      <c r="I125" s="478"/>
      <c r="J125" s="478"/>
      <c r="K125" s="478"/>
    </row>
    <row r="126" spans="2:11" x14ac:dyDescent="0.25">
      <c r="B126" s="478"/>
      <c r="C126" s="481"/>
      <c r="D126" s="481"/>
      <c r="E126" s="481"/>
      <c r="F126" s="481"/>
      <c r="G126" s="481"/>
      <c r="H126" s="481"/>
      <c r="I126" s="478"/>
      <c r="J126" s="478"/>
      <c r="K126" s="478"/>
    </row>
    <row r="127" spans="2:11" x14ac:dyDescent="0.25">
      <c r="B127" s="478"/>
      <c r="C127" s="591" t="s">
        <v>597</v>
      </c>
      <c r="D127" s="591"/>
      <c r="E127" s="591"/>
      <c r="F127" s="591"/>
      <c r="G127" s="591"/>
      <c r="H127" s="591"/>
      <c r="I127" s="478"/>
      <c r="J127" s="478"/>
      <c r="K127" s="478"/>
    </row>
    <row r="128" spans="2:11" x14ac:dyDescent="0.25">
      <c r="B128" s="478"/>
      <c r="C128" s="478" t="s">
        <v>598</v>
      </c>
      <c r="D128" s="478" t="str">
        <f>D84</f>
        <v xml:space="preserve"> </v>
      </c>
      <c r="E128" s="481"/>
      <c r="F128" s="481"/>
      <c r="G128" s="481"/>
      <c r="H128" s="481"/>
      <c r="I128" s="478"/>
      <c r="J128" s="478"/>
      <c r="K128" s="478"/>
    </row>
    <row r="129" spans="2:11" x14ac:dyDescent="0.25">
      <c r="B129" s="478"/>
      <c r="C129" s="481"/>
      <c r="D129" s="481"/>
      <c r="E129" s="481"/>
      <c r="F129" s="481"/>
      <c r="G129" s="481"/>
      <c r="H129" s="481"/>
      <c r="I129" s="478"/>
      <c r="J129" s="478"/>
      <c r="K129" s="478"/>
    </row>
    <row r="130" spans="2:11" x14ac:dyDescent="0.25">
      <c r="B130" s="478"/>
      <c r="C130" s="591" t="s">
        <v>597</v>
      </c>
      <c r="D130" s="591"/>
      <c r="E130" s="591"/>
      <c r="F130" s="591"/>
      <c r="G130" s="591"/>
      <c r="H130" s="591"/>
      <c r="I130" s="478"/>
      <c r="J130" s="478"/>
      <c r="K130" s="478"/>
    </row>
    <row r="131" spans="2:11" x14ac:dyDescent="0.25">
      <c r="B131" s="478"/>
      <c r="C131" s="478" t="s">
        <v>598</v>
      </c>
      <c r="D131" s="478" t="str">
        <f>D87</f>
        <v xml:space="preserve"> </v>
      </c>
      <c r="E131" s="481"/>
      <c r="F131" s="481"/>
      <c r="G131" s="481"/>
      <c r="H131" s="481"/>
      <c r="I131" s="478"/>
      <c r="J131" s="478"/>
      <c r="K131" s="478"/>
    </row>
    <row r="132" spans="2:11" x14ac:dyDescent="0.25">
      <c r="B132" s="478"/>
      <c r="C132" s="478"/>
      <c r="D132" s="478"/>
      <c r="E132" s="478"/>
      <c r="F132" s="478"/>
      <c r="G132" s="478"/>
      <c r="H132" s="478"/>
      <c r="I132" s="478"/>
      <c r="J132" s="478"/>
      <c r="K132" s="478"/>
    </row>
    <row r="133" spans="2:11" x14ac:dyDescent="0.25">
      <c r="B133" s="478"/>
      <c r="C133" s="478"/>
      <c r="D133" s="478"/>
      <c r="E133" s="478"/>
      <c r="F133" s="478"/>
      <c r="G133" s="478"/>
      <c r="H133" s="478"/>
      <c r="I133" s="478"/>
      <c r="J133" s="478"/>
      <c r="K133" s="478"/>
    </row>
    <row r="134" spans="2:11" x14ac:dyDescent="0.25">
      <c r="B134" s="478"/>
      <c r="C134" s="478"/>
      <c r="D134" s="478"/>
      <c r="E134" s="478"/>
      <c r="F134" s="478"/>
      <c r="G134" s="478"/>
      <c r="H134" s="478"/>
      <c r="I134" s="478"/>
      <c r="J134" s="478"/>
      <c r="K134" s="478"/>
    </row>
    <row r="135" spans="2:11" x14ac:dyDescent="0.25">
      <c r="B135" s="478"/>
      <c r="C135" s="478"/>
      <c r="D135" s="478"/>
      <c r="E135" s="478"/>
      <c r="F135" s="478"/>
      <c r="G135" s="478"/>
      <c r="H135" s="478"/>
      <c r="I135" s="478"/>
      <c r="J135" s="478"/>
      <c r="K135" s="478"/>
    </row>
    <row r="136" spans="2:11" x14ac:dyDescent="0.25">
      <c r="B136" s="478"/>
      <c r="C136" s="478"/>
      <c r="D136" s="478"/>
      <c r="E136" s="478"/>
      <c r="F136" s="478"/>
      <c r="G136" s="478"/>
      <c r="H136" s="478"/>
      <c r="I136" s="478"/>
      <c r="J136" s="478"/>
      <c r="K136" s="478"/>
    </row>
    <row r="137" spans="2:11" x14ac:dyDescent="0.25">
      <c r="B137" s="478"/>
      <c r="C137" s="478"/>
      <c r="D137" s="478"/>
      <c r="E137" s="478"/>
      <c r="F137" s="478"/>
      <c r="G137" s="478"/>
      <c r="H137" s="478"/>
      <c r="I137" s="478"/>
      <c r="J137" s="478"/>
      <c r="K137" s="478"/>
    </row>
    <row r="138" spans="2:11" x14ac:dyDescent="0.25">
      <c r="B138" s="478"/>
      <c r="C138" s="478"/>
      <c r="D138" s="478"/>
      <c r="E138" s="478"/>
      <c r="F138" s="478"/>
      <c r="G138" s="478"/>
      <c r="H138" s="478"/>
      <c r="I138" s="478"/>
      <c r="J138" s="478"/>
      <c r="K138" s="478"/>
    </row>
    <row r="139" spans="2:11" x14ac:dyDescent="0.25">
      <c r="B139" s="478"/>
      <c r="C139" s="478"/>
      <c r="D139" s="478"/>
      <c r="E139" s="478"/>
      <c r="F139" s="478"/>
      <c r="G139" s="478"/>
      <c r="H139" s="478"/>
      <c r="I139" s="478"/>
      <c r="J139" s="478"/>
      <c r="K139" s="478"/>
    </row>
    <row r="140" spans="2:11" x14ac:dyDescent="0.25">
      <c r="B140" s="478"/>
      <c r="C140" s="478"/>
      <c r="D140" s="478"/>
      <c r="E140" s="478"/>
      <c r="F140" s="478"/>
      <c r="G140" s="478"/>
      <c r="H140" s="478"/>
      <c r="I140" s="478"/>
      <c r="J140" s="478"/>
      <c r="K140" s="478"/>
    </row>
    <row r="141" spans="2:11" x14ac:dyDescent="0.25">
      <c r="B141" s="478"/>
      <c r="C141" s="478"/>
      <c r="D141" s="478"/>
      <c r="E141" s="478"/>
      <c r="F141" s="478"/>
      <c r="G141" s="478"/>
      <c r="H141" s="478"/>
      <c r="I141" s="478"/>
      <c r="J141" s="478"/>
      <c r="K141" s="478"/>
    </row>
    <row r="142" spans="2:11" x14ac:dyDescent="0.25">
      <c r="B142" s="478"/>
      <c r="C142" s="478"/>
      <c r="D142" s="478"/>
      <c r="E142" s="478"/>
      <c r="F142" s="478"/>
      <c r="G142" s="478"/>
      <c r="H142" s="478"/>
      <c r="I142" s="478"/>
      <c r="J142" s="478"/>
      <c r="K142" s="478"/>
    </row>
    <row r="143" spans="2:11" x14ac:dyDescent="0.25">
      <c r="B143" s="478"/>
      <c r="C143" s="478"/>
      <c r="D143" s="478"/>
      <c r="E143" s="478"/>
      <c r="F143" s="478"/>
      <c r="G143" s="478"/>
      <c r="H143" s="478"/>
      <c r="I143" s="478"/>
      <c r="J143" s="478"/>
      <c r="K143" s="478"/>
    </row>
    <row r="144" spans="2:11" x14ac:dyDescent="0.25">
      <c r="B144" s="478"/>
      <c r="C144" s="478"/>
      <c r="D144" s="478"/>
      <c r="E144" s="478"/>
      <c r="F144" s="478"/>
      <c r="G144" s="478"/>
      <c r="H144" s="478"/>
      <c r="I144" s="478"/>
      <c r="J144" s="478"/>
      <c r="K144" s="478"/>
    </row>
    <row r="145" spans="2:11" x14ac:dyDescent="0.25">
      <c r="B145" s="478"/>
      <c r="C145" s="478"/>
      <c r="D145" s="478"/>
      <c r="E145" s="478"/>
      <c r="F145" s="478"/>
      <c r="G145" s="478"/>
      <c r="H145" s="478"/>
      <c r="I145" s="478"/>
      <c r="J145" s="478"/>
      <c r="K145" s="478"/>
    </row>
    <row r="146" spans="2:11" x14ac:dyDescent="0.25">
      <c r="B146" s="478"/>
      <c r="C146" s="478"/>
      <c r="D146" s="478"/>
      <c r="E146" s="478"/>
      <c r="F146" s="478"/>
      <c r="G146" s="478"/>
      <c r="H146" s="478"/>
      <c r="I146" s="478"/>
      <c r="J146" s="478"/>
      <c r="K146" s="478"/>
    </row>
    <row r="147" spans="2:11" x14ac:dyDescent="0.25">
      <c r="B147" s="478"/>
      <c r="C147" s="478"/>
      <c r="D147" s="478"/>
      <c r="E147" s="478"/>
      <c r="F147" s="478"/>
      <c r="G147" s="478"/>
      <c r="H147" s="478"/>
      <c r="I147" s="478"/>
      <c r="J147" s="478"/>
      <c r="K147" s="478"/>
    </row>
    <row r="148" spans="2:11" x14ac:dyDescent="0.25">
      <c r="B148" s="478"/>
      <c r="C148" s="478"/>
      <c r="D148" s="478"/>
      <c r="E148" s="478"/>
      <c r="F148" s="478"/>
      <c r="G148" s="478"/>
      <c r="H148" s="478"/>
      <c r="I148" s="478"/>
      <c r="J148" s="478"/>
      <c r="K148" s="478"/>
    </row>
    <row r="149" spans="2:11" x14ac:dyDescent="0.25">
      <c r="B149" s="478"/>
      <c r="C149" s="478"/>
      <c r="D149" s="478"/>
      <c r="E149" s="478"/>
      <c r="F149" s="478"/>
      <c r="G149" s="478"/>
      <c r="H149" s="478"/>
      <c r="I149" s="478"/>
      <c r="J149" s="478"/>
      <c r="K149" s="478"/>
    </row>
    <row r="150" spans="2:11" ht="24" customHeight="1" x14ac:dyDescent="0.25">
      <c r="B150" s="491">
        <f>B101</f>
        <v>0</v>
      </c>
      <c r="C150" s="492"/>
      <c r="D150" s="492"/>
      <c r="E150" s="478"/>
      <c r="F150" s="478"/>
      <c r="G150" s="478"/>
      <c r="H150" s="478"/>
      <c r="I150" s="478"/>
      <c r="J150" s="478"/>
      <c r="K150" s="478"/>
    </row>
    <row r="151" spans="2:11" x14ac:dyDescent="0.25">
      <c r="B151" s="478"/>
      <c r="C151" s="478"/>
      <c r="D151" s="478"/>
      <c r="E151" s="478"/>
      <c r="F151" s="478"/>
      <c r="G151" s="478"/>
      <c r="H151" s="478"/>
      <c r="I151" s="478"/>
      <c r="J151" s="478"/>
      <c r="K151" s="478"/>
    </row>
    <row r="152" spans="2:11" ht="17.399999999999999" x14ac:dyDescent="0.25">
      <c r="B152" s="478"/>
      <c r="C152" s="592">
        <f>C103</f>
        <v>0</v>
      </c>
      <c r="D152" s="592"/>
      <c r="E152" s="592"/>
      <c r="F152" s="592"/>
      <c r="G152" s="592"/>
      <c r="H152" s="592"/>
      <c r="I152" s="592"/>
      <c r="J152" s="592"/>
      <c r="K152" s="478"/>
    </row>
    <row r="153" spans="2:11" ht="17.399999999999999" x14ac:dyDescent="0.25">
      <c r="B153" s="478"/>
      <c r="C153" s="493"/>
      <c r="D153" s="493"/>
      <c r="E153" s="493"/>
      <c r="F153" s="478"/>
      <c r="G153" s="493"/>
      <c r="H153" s="493"/>
      <c r="I153" s="493"/>
      <c r="J153" s="478"/>
      <c r="K153" s="478"/>
    </row>
    <row r="154" spans="2:11" ht="18" x14ac:dyDescent="0.35">
      <c r="B154" s="478"/>
      <c r="C154" s="482"/>
      <c r="D154" s="494"/>
      <c r="E154" s="588" t="str">
        <f>D105</f>
        <v xml:space="preserve">IT NR: </v>
      </c>
      <c r="F154" s="588"/>
      <c r="G154" s="588"/>
      <c r="H154" s="588"/>
      <c r="I154" s="482"/>
      <c r="J154" s="478"/>
      <c r="K154" s="478"/>
    </row>
    <row r="155" spans="2:11" ht="18" x14ac:dyDescent="0.35">
      <c r="B155" s="478"/>
      <c r="C155" s="482"/>
      <c r="D155" s="482"/>
      <c r="E155" s="482"/>
      <c r="F155" s="482"/>
      <c r="G155" s="482"/>
      <c r="H155" s="482"/>
      <c r="I155" s="482"/>
      <c r="J155" s="478"/>
      <c r="K155" s="478"/>
    </row>
    <row r="156" spans="2:11" ht="18" x14ac:dyDescent="0.35">
      <c r="B156" s="478"/>
      <c r="C156" s="482"/>
      <c r="D156" s="588" t="s">
        <v>600</v>
      </c>
      <c r="E156" s="588"/>
      <c r="F156" s="588"/>
      <c r="G156" s="588"/>
      <c r="H156" s="588"/>
      <c r="I156" s="588"/>
      <c r="J156" s="478"/>
      <c r="K156" s="478"/>
    </row>
    <row r="157" spans="2:11" x14ac:dyDescent="0.25">
      <c r="B157" s="478"/>
      <c r="C157" s="478"/>
      <c r="D157" s="478"/>
      <c r="E157" s="478"/>
      <c r="F157" s="478"/>
      <c r="G157" s="478"/>
      <c r="H157" s="478"/>
      <c r="I157" s="478"/>
      <c r="J157" s="478"/>
      <c r="K157" s="478"/>
    </row>
    <row r="158" spans="2:11" x14ac:dyDescent="0.25">
      <c r="B158" s="478"/>
      <c r="C158" s="478"/>
      <c r="D158" s="478"/>
      <c r="E158" s="478"/>
      <c r="F158" s="478"/>
      <c r="G158" s="478"/>
      <c r="H158" s="478"/>
      <c r="I158" s="478"/>
      <c r="J158" s="478"/>
      <c r="K158" s="478"/>
    </row>
    <row r="159" spans="2:11" ht="15.6" x14ac:dyDescent="0.3">
      <c r="B159" s="593" t="s">
        <v>605</v>
      </c>
      <c r="C159" s="593"/>
      <c r="D159" s="593"/>
      <c r="E159" s="593"/>
      <c r="F159" s="593"/>
      <c r="G159" s="593"/>
      <c r="H159" s="593"/>
      <c r="I159" s="478"/>
      <c r="J159" s="478"/>
      <c r="K159" s="478"/>
    </row>
    <row r="160" spans="2:11" x14ac:dyDescent="0.25">
      <c r="B160" s="478"/>
      <c r="C160" s="478"/>
      <c r="D160" s="478"/>
      <c r="E160" s="478"/>
      <c r="F160" s="478"/>
      <c r="G160" s="478"/>
      <c r="H160" s="478"/>
      <c r="I160" s="478"/>
      <c r="J160" s="478"/>
      <c r="K160" s="478"/>
    </row>
    <row r="161" spans="2:11" ht="15.6" x14ac:dyDescent="0.3">
      <c r="B161" s="478"/>
      <c r="C161" s="496" t="s">
        <v>628</v>
      </c>
      <c r="D161" s="478"/>
      <c r="E161" s="478"/>
      <c r="F161" s="478"/>
      <c r="G161" s="478"/>
      <c r="H161" s="478"/>
      <c r="I161" s="478"/>
      <c r="J161" s="478"/>
      <c r="K161" s="478"/>
    </row>
    <row r="162" spans="2:11" x14ac:dyDescent="0.25">
      <c r="B162" s="478"/>
      <c r="C162" s="478"/>
      <c r="D162" s="478"/>
      <c r="E162" s="478"/>
      <c r="F162" s="478"/>
      <c r="G162" s="478"/>
      <c r="H162" s="478"/>
      <c r="I162" s="478"/>
      <c r="J162" s="478"/>
      <c r="K162" s="478"/>
    </row>
    <row r="163" spans="2:11" ht="15.6" x14ac:dyDescent="0.3">
      <c r="B163" s="478"/>
      <c r="C163" s="496" t="s">
        <v>629</v>
      </c>
      <c r="D163" s="478"/>
      <c r="E163" s="478"/>
      <c r="F163" s="478"/>
      <c r="G163" s="478"/>
      <c r="H163" s="478"/>
      <c r="I163" s="478"/>
      <c r="J163" s="478"/>
      <c r="K163" s="478"/>
    </row>
    <row r="164" spans="2:11" x14ac:dyDescent="0.25">
      <c r="B164" s="489"/>
      <c r="C164" s="478"/>
      <c r="D164" s="478"/>
      <c r="E164" s="478"/>
      <c r="F164" s="478"/>
      <c r="G164" s="478"/>
      <c r="H164" s="478"/>
      <c r="I164" s="478"/>
      <c r="J164" s="478"/>
      <c r="K164" s="478"/>
    </row>
    <row r="165" spans="2:11" x14ac:dyDescent="0.25">
      <c r="B165" s="483">
        <v>1</v>
      </c>
      <c r="C165" s="489" t="s">
        <v>606</v>
      </c>
      <c r="D165" s="478"/>
      <c r="E165" s="478"/>
      <c r="F165" s="478"/>
      <c r="G165" s="478"/>
      <c r="H165" s="478"/>
      <c r="I165" s="478"/>
      <c r="J165" s="478"/>
      <c r="K165" s="478"/>
    </row>
    <row r="166" spans="2:11" x14ac:dyDescent="0.25">
      <c r="B166" s="484"/>
      <c r="C166" s="478"/>
      <c r="D166" s="478"/>
      <c r="E166" s="478"/>
      <c r="F166" s="478"/>
      <c r="G166" s="478"/>
      <c r="H166" s="478"/>
      <c r="I166" s="478"/>
      <c r="J166" s="478"/>
      <c r="K166" s="478"/>
    </row>
    <row r="167" spans="2:11" ht="15" customHeight="1" x14ac:dyDescent="0.25">
      <c r="B167" s="484"/>
      <c r="C167" s="478" t="s">
        <v>598</v>
      </c>
      <c r="D167" s="478" t="str">
        <f>D122</f>
        <v xml:space="preserve"> </v>
      </c>
      <c r="E167" s="478"/>
      <c r="F167" s="478"/>
      <c r="G167" s="478" t="s">
        <v>607</v>
      </c>
      <c r="H167" s="478"/>
      <c r="I167" s="478"/>
      <c r="J167" s="478"/>
      <c r="K167" s="478"/>
    </row>
    <row r="168" spans="2:11" x14ac:dyDescent="0.25">
      <c r="B168" s="484"/>
      <c r="C168" s="478" t="s">
        <v>598</v>
      </c>
      <c r="D168" s="478" t="str">
        <f>D125</f>
        <v xml:space="preserve"> </v>
      </c>
      <c r="E168" s="478"/>
      <c r="F168" s="478"/>
      <c r="G168" s="478"/>
      <c r="H168" s="478"/>
      <c r="I168" s="478"/>
      <c r="J168" s="478"/>
      <c r="K168" s="478"/>
    </row>
    <row r="169" spans="2:11" x14ac:dyDescent="0.25">
      <c r="B169" s="484"/>
      <c r="C169" s="478" t="s">
        <v>598</v>
      </c>
      <c r="D169" s="478" t="str">
        <f>D128</f>
        <v xml:space="preserve"> </v>
      </c>
      <c r="E169" s="478"/>
      <c r="F169" s="478"/>
      <c r="G169" s="478"/>
      <c r="H169" s="478"/>
      <c r="I169" s="478"/>
      <c r="J169" s="478"/>
      <c r="K169" s="478"/>
    </row>
    <row r="170" spans="2:11" x14ac:dyDescent="0.25">
      <c r="B170" s="484"/>
      <c r="C170" s="478" t="s">
        <v>598</v>
      </c>
      <c r="D170" s="478" t="str">
        <f>D131</f>
        <v xml:space="preserve"> </v>
      </c>
      <c r="E170" s="478"/>
      <c r="F170" s="478"/>
      <c r="G170" s="478"/>
      <c r="H170" s="478"/>
      <c r="I170" s="478"/>
      <c r="J170" s="478"/>
      <c r="K170" s="478"/>
    </row>
    <row r="171" spans="2:11" x14ac:dyDescent="0.25">
      <c r="B171" s="484"/>
      <c r="C171" s="478"/>
      <c r="D171" s="478"/>
      <c r="E171" s="478"/>
      <c r="F171" s="478"/>
      <c r="G171" s="478"/>
      <c r="H171" s="478"/>
      <c r="I171" s="478"/>
      <c r="J171" s="478"/>
      <c r="K171" s="478"/>
    </row>
    <row r="172" spans="2:11" x14ac:dyDescent="0.25">
      <c r="B172" s="483">
        <v>2</v>
      </c>
      <c r="C172" s="489" t="s">
        <v>608</v>
      </c>
      <c r="D172" s="478"/>
      <c r="E172" s="478"/>
      <c r="F172" s="478"/>
      <c r="G172" s="478"/>
      <c r="H172" s="478"/>
      <c r="I172" s="478"/>
      <c r="J172" s="478"/>
      <c r="K172" s="478"/>
    </row>
    <row r="173" spans="2:11" x14ac:dyDescent="0.25">
      <c r="B173" s="484"/>
      <c r="C173" s="586" t="s">
        <v>611</v>
      </c>
      <c r="D173" s="586"/>
      <c r="E173" s="586"/>
      <c r="F173" s="586"/>
      <c r="G173" s="586"/>
      <c r="H173" s="586"/>
      <c r="I173" s="586"/>
      <c r="J173" s="586"/>
      <c r="K173" s="478"/>
    </row>
    <row r="174" spans="2:11" x14ac:dyDescent="0.25">
      <c r="B174" s="484"/>
      <c r="C174" s="586"/>
      <c r="D174" s="586"/>
      <c r="E174" s="586"/>
      <c r="F174" s="586"/>
      <c r="G174" s="586"/>
      <c r="H174" s="586"/>
      <c r="I174" s="586"/>
      <c r="J174" s="586"/>
      <c r="K174" s="478"/>
    </row>
    <row r="175" spans="2:11" x14ac:dyDescent="0.25">
      <c r="B175" s="484"/>
      <c r="C175" s="478"/>
      <c r="D175" s="478"/>
      <c r="E175" s="478"/>
      <c r="F175" s="478"/>
      <c r="G175" s="478"/>
      <c r="H175" s="478"/>
      <c r="I175" s="478"/>
      <c r="J175" s="478"/>
      <c r="K175" s="478"/>
    </row>
    <row r="176" spans="2:11" x14ac:dyDescent="0.25">
      <c r="B176" s="483">
        <v>3</v>
      </c>
      <c r="C176" s="489" t="s">
        <v>609</v>
      </c>
      <c r="D176" s="478"/>
      <c r="E176" s="478"/>
      <c r="F176" s="478"/>
      <c r="G176" s="478"/>
      <c r="H176" s="478"/>
      <c r="I176" s="478"/>
      <c r="J176" s="478"/>
      <c r="K176" s="478"/>
    </row>
    <row r="177" spans="2:11" x14ac:dyDescent="0.25">
      <c r="B177" s="484"/>
      <c r="C177" s="586" t="s">
        <v>612</v>
      </c>
      <c r="D177" s="586"/>
      <c r="E177" s="586"/>
      <c r="F177" s="586"/>
      <c r="G177" s="586"/>
      <c r="H177" s="586"/>
      <c r="I177" s="586"/>
      <c r="J177" s="586"/>
      <c r="K177" s="478"/>
    </row>
    <row r="178" spans="2:11" x14ac:dyDescent="0.25">
      <c r="B178" s="484"/>
      <c r="C178" s="586"/>
      <c r="D178" s="586"/>
      <c r="E178" s="586"/>
      <c r="F178" s="586"/>
      <c r="G178" s="586"/>
      <c r="H178" s="586"/>
      <c r="I178" s="586"/>
      <c r="J178" s="586"/>
      <c r="K178" s="478"/>
    </row>
    <row r="179" spans="2:11" x14ac:dyDescent="0.25">
      <c r="B179" s="484"/>
      <c r="C179" s="586"/>
      <c r="D179" s="586"/>
      <c r="E179" s="586"/>
      <c r="F179" s="586"/>
      <c r="G179" s="586"/>
      <c r="H179" s="586"/>
      <c r="I179" s="586"/>
      <c r="J179" s="586"/>
      <c r="K179" s="478"/>
    </row>
    <row r="180" spans="2:11" x14ac:dyDescent="0.25">
      <c r="B180" s="484"/>
      <c r="C180" s="478"/>
      <c r="D180" s="478"/>
      <c r="E180" s="478"/>
      <c r="F180" s="478"/>
      <c r="G180" s="478"/>
      <c r="H180" s="478"/>
      <c r="I180" s="478"/>
      <c r="J180" s="478"/>
      <c r="K180" s="478"/>
    </row>
    <row r="181" spans="2:11" x14ac:dyDescent="0.25">
      <c r="B181" s="483">
        <v>4</v>
      </c>
      <c r="C181" s="489" t="s">
        <v>610</v>
      </c>
      <c r="D181" s="478"/>
      <c r="E181" s="478"/>
      <c r="F181" s="478"/>
      <c r="G181" s="478"/>
      <c r="H181" s="478"/>
      <c r="I181" s="478"/>
      <c r="J181" s="478"/>
      <c r="K181" s="478"/>
    </row>
    <row r="182" spans="2:11" x14ac:dyDescent="0.25">
      <c r="B182" s="483"/>
      <c r="C182" s="478" t="s">
        <v>626</v>
      </c>
      <c r="D182" s="478"/>
      <c r="E182" s="478"/>
      <c r="F182" s="478"/>
      <c r="G182" s="478"/>
      <c r="H182" s="478"/>
      <c r="I182" s="478"/>
      <c r="J182" s="478"/>
      <c r="K182" s="478"/>
    </row>
    <row r="183" spans="2:11" x14ac:dyDescent="0.25">
      <c r="B183" s="483"/>
      <c r="C183" s="480" t="s">
        <v>627</v>
      </c>
      <c r="D183" s="478"/>
      <c r="E183" s="478"/>
      <c r="F183" s="478"/>
      <c r="G183" s="478"/>
      <c r="H183" s="478"/>
      <c r="I183" s="478"/>
      <c r="J183" s="478"/>
      <c r="K183" s="478"/>
    </row>
    <row r="184" spans="2:11" x14ac:dyDescent="0.25">
      <c r="B184" s="484"/>
      <c r="C184" s="478" t="s">
        <v>613</v>
      </c>
      <c r="D184" s="478"/>
      <c r="E184" s="478"/>
      <c r="F184" s="478"/>
      <c r="G184" s="478"/>
      <c r="H184" s="478"/>
      <c r="I184" s="478"/>
      <c r="J184" s="478"/>
      <c r="K184" s="478"/>
    </row>
    <row r="185" spans="2:11" x14ac:dyDescent="0.25">
      <c r="B185" s="478"/>
      <c r="C185" s="480" t="s">
        <v>365</v>
      </c>
      <c r="D185" s="478"/>
      <c r="E185" s="478"/>
      <c r="F185" s="478"/>
      <c r="G185" s="478"/>
      <c r="H185" s="478"/>
      <c r="I185" s="478"/>
      <c r="J185" s="478"/>
      <c r="K185" s="478"/>
    </row>
    <row r="186" spans="2:11" x14ac:dyDescent="0.25">
      <c r="B186" s="478"/>
      <c r="C186" s="478" t="s">
        <v>614</v>
      </c>
      <c r="D186" s="478"/>
      <c r="E186" s="478"/>
      <c r="F186" s="478"/>
      <c r="G186" s="478"/>
      <c r="H186" s="478"/>
      <c r="I186" s="478"/>
      <c r="J186" s="478"/>
      <c r="K186" s="478"/>
    </row>
    <row r="187" spans="2:11" x14ac:dyDescent="0.25">
      <c r="B187" s="478"/>
      <c r="C187" s="485" t="s">
        <v>365</v>
      </c>
      <c r="D187" s="478"/>
      <c r="E187" s="478"/>
      <c r="F187" s="478"/>
      <c r="G187" s="478"/>
      <c r="H187" s="478"/>
      <c r="I187" s="478"/>
      <c r="J187" s="478"/>
      <c r="K187" s="478"/>
    </row>
    <row r="188" spans="2:11" x14ac:dyDescent="0.25">
      <c r="B188" s="478"/>
      <c r="C188" s="486" t="s">
        <v>615</v>
      </c>
      <c r="D188" s="478"/>
      <c r="E188" s="478"/>
      <c r="F188" s="478"/>
      <c r="G188" s="478"/>
      <c r="H188" s="478"/>
      <c r="I188" s="478"/>
      <c r="J188" s="478"/>
      <c r="K188" s="478"/>
    </row>
    <row r="189" spans="2:11" x14ac:dyDescent="0.25">
      <c r="B189" s="478"/>
      <c r="C189" s="478"/>
      <c r="D189" s="478"/>
      <c r="E189" s="478"/>
      <c r="F189" s="478"/>
      <c r="G189" s="478"/>
      <c r="H189" s="478"/>
      <c r="I189" s="478"/>
      <c r="J189" s="478"/>
      <c r="K189" s="478"/>
    </row>
    <row r="190" spans="2:11" x14ac:dyDescent="0.25">
      <c r="B190" s="483">
        <v>5</v>
      </c>
      <c r="C190" s="489" t="s">
        <v>616</v>
      </c>
      <c r="D190" s="478"/>
      <c r="E190" s="478"/>
      <c r="F190" s="478"/>
      <c r="G190" s="478"/>
      <c r="H190" s="478"/>
      <c r="I190" s="478"/>
      <c r="J190" s="478"/>
      <c r="K190" s="478"/>
    </row>
    <row r="191" spans="2:11" x14ac:dyDescent="0.25">
      <c r="B191" s="478"/>
      <c r="C191" s="586" t="s">
        <v>618</v>
      </c>
      <c r="D191" s="586"/>
      <c r="E191" s="586"/>
      <c r="F191" s="586"/>
      <c r="G191" s="586"/>
      <c r="H191" s="586"/>
      <c r="I191" s="586"/>
      <c r="J191" s="586"/>
      <c r="K191" s="478"/>
    </row>
    <row r="192" spans="2:11" x14ac:dyDescent="0.25">
      <c r="B192" s="478"/>
      <c r="C192" s="586"/>
      <c r="D192" s="586"/>
      <c r="E192" s="586"/>
      <c r="F192" s="586"/>
      <c r="G192" s="586"/>
      <c r="H192" s="586"/>
      <c r="I192" s="586"/>
      <c r="J192" s="586"/>
      <c r="K192" s="478"/>
    </row>
    <row r="193" spans="2:11" x14ac:dyDescent="0.25">
      <c r="B193" s="478"/>
      <c r="C193" s="478"/>
      <c r="D193" s="478"/>
      <c r="E193" s="478"/>
      <c r="F193" s="478"/>
      <c r="G193" s="478"/>
      <c r="H193" s="478"/>
      <c r="I193" s="478"/>
      <c r="J193" s="478"/>
      <c r="K193" s="478"/>
    </row>
    <row r="194" spans="2:11" x14ac:dyDescent="0.25">
      <c r="B194" s="478"/>
      <c r="C194" s="497" t="s">
        <v>617</v>
      </c>
      <c r="D194" s="478"/>
      <c r="E194" s="478"/>
      <c r="F194" s="478"/>
      <c r="G194" s="478"/>
      <c r="H194" s="478"/>
      <c r="I194" s="478"/>
      <c r="J194" s="478"/>
      <c r="K194" s="478"/>
    </row>
    <row r="195" spans="2:11" x14ac:dyDescent="0.25">
      <c r="B195" s="478"/>
      <c r="C195" s="489"/>
      <c r="D195" s="478"/>
      <c r="E195" s="478"/>
      <c r="F195" s="478"/>
      <c r="G195" s="478"/>
      <c r="H195" s="478"/>
      <c r="I195" s="478"/>
      <c r="J195" s="478"/>
      <c r="K195" s="478"/>
    </row>
    <row r="196" spans="2:11" x14ac:dyDescent="0.25">
      <c r="B196" s="478"/>
      <c r="C196" s="489"/>
      <c r="D196" s="478"/>
      <c r="E196" s="478"/>
      <c r="F196" s="478"/>
      <c r="G196" s="478"/>
      <c r="H196" s="478"/>
      <c r="I196" s="478"/>
      <c r="J196" s="478"/>
      <c r="K196" s="478"/>
    </row>
    <row r="197" spans="2:11" x14ac:dyDescent="0.25">
      <c r="B197" s="478"/>
      <c r="C197" s="478" t="s">
        <v>597</v>
      </c>
      <c r="D197" s="478"/>
      <c r="E197" s="478"/>
      <c r="F197" s="478"/>
      <c r="G197" s="478"/>
      <c r="H197" s="478" t="s">
        <v>597</v>
      </c>
      <c r="I197" s="478"/>
      <c r="J197" s="478"/>
      <c r="K197" s="478"/>
    </row>
    <row r="198" spans="2:11" x14ac:dyDescent="0.25">
      <c r="B198" s="478"/>
      <c r="C198" s="478" t="s">
        <v>619</v>
      </c>
      <c r="D198" s="478"/>
      <c r="E198" s="478" t="str">
        <f>D167</f>
        <v xml:space="preserve"> </v>
      </c>
      <c r="F198" s="478"/>
      <c r="G198" s="478"/>
      <c r="H198" s="478" t="s">
        <v>620</v>
      </c>
      <c r="I198" s="478"/>
      <c r="J198" s="478"/>
      <c r="K198" s="478"/>
    </row>
    <row r="199" spans="2:11" x14ac:dyDescent="0.25">
      <c r="B199" s="478"/>
      <c r="C199" s="478"/>
      <c r="D199" s="478"/>
      <c r="E199" s="478"/>
      <c r="F199" s="478"/>
      <c r="G199" s="478"/>
      <c r="H199" s="478"/>
      <c r="I199" s="478"/>
      <c r="J199" s="478"/>
      <c r="K199" s="478"/>
    </row>
    <row r="200" spans="2:11" x14ac:dyDescent="0.25">
      <c r="B200" s="478"/>
      <c r="C200" s="478"/>
      <c r="D200" s="478"/>
      <c r="E200" s="478"/>
      <c r="F200" s="478"/>
      <c r="G200" s="478"/>
      <c r="H200" s="478"/>
      <c r="I200" s="478"/>
      <c r="J200" s="478"/>
      <c r="K200" s="478"/>
    </row>
    <row r="201" spans="2:11" ht="25.5" customHeight="1" x14ac:dyDescent="0.25">
      <c r="B201" s="491">
        <f>B150</f>
        <v>0</v>
      </c>
      <c r="C201" s="492"/>
      <c r="D201" s="492"/>
      <c r="E201" s="478"/>
      <c r="F201" s="478"/>
      <c r="G201" s="478"/>
      <c r="H201" s="478"/>
      <c r="I201" s="478"/>
      <c r="J201" s="478"/>
      <c r="K201" s="478"/>
    </row>
    <row r="202" spans="2:11" x14ac:dyDescent="0.25">
      <c r="B202" s="478"/>
      <c r="C202" s="478"/>
      <c r="D202" s="478"/>
      <c r="E202" s="478"/>
      <c r="F202" s="478"/>
      <c r="G202" s="478"/>
      <c r="H202" s="478"/>
      <c r="I202" s="478"/>
      <c r="J202" s="478"/>
      <c r="K202" s="478"/>
    </row>
    <row r="203" spans="2:11" ht="17.399999999999999" x14ac:dyDescent="0.25">
      <c r="B203" s="478"/>
      <c r="C203" s="592">
        <f>C152</f>
        <v>0</v>
      </c>
      <c r="D203" s="592"/>
      <c r="E203" s="592"/>
      <c r="F203" s="592"/>
      <c r="G203" s="592"/>
      <c r="H203" s="592"/>
      <c r="I203" s="592"/>
      <c r="J203" s="592"/>
      <c r="K203" s="478"/>
    </row>
    <row r="204" spans="2:11" ht="17.399999999999999" x14ac:dyDescent="0.25">
      <c r="B204" s="478"/>
      <c r="C204" s="493"/>
      <c r="D204" s="493"/>
      <c r="E204" s="478"/>
      <c r="F204" s="478"/>
      <c r="G204" s="478"/>
      <c r="H204" s="493"/>
      <c r="I204" s="493"/>
      <c r="J204" s="478"/>
      <c r="K204" s="478"/>
    </row>
    <row r="205" spans="2:11" ht="18" x14ac:dyDescent="0.35">
      <c r="B205" s="478"/>
      <c r="C205" s="482"/>
      <c r="D205" s="494"/>
      <c r="E205" s="588" t="str">
        <f>E154</f>
        <v xml:space="preserve">IT NR: </v>
      </c>
      <c r="F205" s="588"/>
      <c r="G205" s="588"/>
      <c r="H205" s="588"/>
      <c r="I205" s="482"/>
      <c r="J205" s="478"/>
      <c r="K205" s="478"/>
    </row>
    <row r="206" spans="2:11" ht="18" x14ac:dyDescent="0.35">
      <c r="B206" s="478"/>
      <c r="C206" s="482"/>
      <c r="D206" s="482"/>
      <c r="E206" s="482"/>
      <c r="F206" s="482"/>
      <c r="G206" s="482"/>
      <c r="H206" s="482"/>
      <c r="I206" s="482"/>
      <c r="J206" s="478"/>
      <c r="K206" s="478"/>
    </row>
    <row r="207" spans="2:11" ht="18" x14ac:dyDescent="0.35">
      <c r="B207" s="478"/>
      <c r="C207" s="482"/>
      <c r="D207" s="588" t="s">
        <v>621</v>
      </c>
      <c r="E207" s="588"/>
      <c r="F207" s="588"/>
      <c r="G207" s="588"/>
      <c r="H207" s="588"/>
      <c r="I207" s="588"/>
      <c r="J207" s="478"/>
      <c r="K207" s="478"/>
    </row>
    <row r="208" spans="2:11" x14ac:dyDescent="0.25">
      <c r="B208" s="478"/>
      <c r="C208" s="478"/>
      <c r="D208" s="478"/>
      <c r="E208" s="478"/>
      <c r="F208" s="478"/>
      <c r="G208" s="478"/>
      <c r="H208" s="478"/>
      <c r="I208" s="478"/>
      <c r="J208" s="478"/>
      <c r="K208" s="478"/>
    </row>
    <row r="209" spans="2:11" ht="15.6" x14ac:dyDescent="0.3">
      <c r="B209" s="498" t="s">
        <v>622</v>
      </c>
      <c r="C209" s="478"/>
      <c r="D209" s="478"/>
      <c r="E209" s="478"/>
      <c r="F209" s="498" t="s">
        <v>623</v>
      </c>
      <c r="G209" s="478"/>
      <c r="H209" s="478"/>
      <c r="I209" s="498" t="s">
        <v>624</v>
      </c>
      <c r="J209" s="478"/>
      <c r="K209" s="478"/>
    </row>
    <row r="210" spans="2:11" x14ac:dyDescent="0.25">
      <c r="B210" s="478"/>
      <c r="C210" s="478"/>
      <c r="D210" s="478"/>
      <c r="E210" s="478"/>
      <c r="F210" s="478"/>
      <c r="G210" s="478"/>
      <c r="H210" s="478"/>
      <c r="I210" s="478"/>
      <c r="J210" s="478"/>
      <c r="K210" s="478"/>
    </row>
    <row r="211" spans="2:11" x14ac:dyDescent="0.25">
      <c r="B211" s="478"/>
      <c r="C211" s="478" t="str">
        <f>D167</f>
        <v xml:space="preserve"> </v>
      </c>
      <c r="D211" s="478"/>
      <c r="E211" s="478"/>
      <c r="F211" s="478" t="s">
        <v>597</v>
      </c>
      <c r="G211" s="478"/>
      <c r="H211" s="478"/>
      <c r="I211" s="478" t="s">
        <v>625</v>
      </c>
      <c r="J211" s="478"/>
      <c r="K211" s="478"/>
    </row>
    <row r="212" spans="2:11" x14ac:dyDescent="0.25">
      <c r="B212" s="478"/>
      <c r="C212" s="478"/>
      <c r="D212" s="478"/>
      <c r="E212" s="478"/>
      <c r="F212" s="478"/>
      <c r="G212" s="478"/>
      <c r="H212" s="478"/>
      <c r="I212" s="478"/>
      <c r="J212" s="478"/>
      <c r="K212" s="478"/>
    </row>
    <row r="213" spans="2:11" x14ac:dyDescent="0.25">
      <c r="B213" s="478"/>
      <c r="C213" s="478"/>
      <c r="D213" s="478"/>
      <c r="E213" s="478"/>
      <c r="F213" s="478"/>
      <c r="G213" s="478"/>
      <c r="H213" s="478"/>
      <c r="I213" s="478"/>
      <c r="J213" s="478"/>
      <c r="K213" s="478"/>
    </row>
    <row r="214" spans="2:11" x14ac:dyDescent="0.25">
      <c r="B214" s="478"/>
      <c r="C214" s="478" t="str">
        <f>D168</f>
        <v xml:space="preserve"> </v>
      </c>
      <c r="D214" s="478"/>
      <c r="E214" s="478"/>
      <c r="F214" s="478" t="s">
        <v>597</v>
      </c>
      <c r="G214" s="478"/>
      <c r="H214" s="478"/>
      <c r="I214" s="478" t="s">
        <v>625</v>
      </c>
      <c r="J214" s="478"/>
      <c r="K214" s="478"/>
    </row>
    <row r="215" spans="2:11" x14ac:dyDescent="0.25">
      <c r="B215" s="478"/>
      <c r="C215" s="478"/>
      <c r="D215" s="478"/>
      <c r="E215" s="478"/>
      <c r="F215" s="478"/>
      <c r="G215" s="478"/>
      <c r="H215" s="478"/>
      <c r="I215" s="478"/>
      <c r="J215" s="478"/>
      <c r="K215" s="478"/>
    </row>
    <row r="216" spans="2:11" x14ac:dyDescent="0.25">
      <c r="B216" s="478"/>
      <c r="C216" s="478"/>
      <c r="D216" s="478"/>
      <c r="E216" s="478"/>
      <c r="F216" s="478"/>
      <c r="G216" s="478"/>
      <c r="H216" s="478"/>
      <c r="I216" s="478"/>
      <c r="J216" s="478"/>
      <c r="K216" s="478"/>
    </row>
    <row r="217" spans="2:11" x14ac:dyDescent="0.25">
      <c r="B217" s="478"/>
      <c r="C217" s="478" t="str">
        <f>D169</f>
        <v xml:space="preserve"> </v>
      </c>
      <c r="D217" s="478"/>
      <c r="E217" s="478"/>
      <c r="F217" s="478" t="s">
        <v>597</v>
      </c>
      <c r="G217" s="478"/>
      <c r="H217" s="478"/>
      <c r="I217" s="478" t="s">
        <v>625</v>
      </c>
      <c r="J217" s="478"/>
      <c r="K217" s="478"/>
    </row>
    <row r="218" spans="2:11" x14ac:dyDescent="0.25">
      <c r="B218" s="478"/>
      <c r="C218" s="478"/>
      <c r="D218" s="478"/>
      <c r="E218" s="478"/>
      <c r="F218" s="478"/>
      <c r="G218" s="478"/>
      <c r="H218" s="478"/>
      <c r="I218" s="478"/>
      <c r="J218" s="478"/>
      <c r="K218" s="478"/>
    </row>
    <row r="219" spans="2:11" x14ac:dyDescent="0.25">
      <c r="B219" s="478"/>
      <c r="C219" s="478"/>
      <c r="D219" s="478"/>
      <c r="E219" s="478"/>
      <c r="F219" s="478"/>
      <c r="G219" s="478"/>
      <c r="H219" s="478"/>
      <c r="I219" s="478"/>
      <c r="J219" s="478"/>
      <c r="K219" s="478"/>
    </row>
    <row r="220" spans="2:11" x14ac:dyDescent="0.25">
      <c r="B220" s="478"/>
      <c r="C220" s="478" t="str">
        <f>D170</f>
        <v xml:space="preserve"> </v>
      </c>
      <c r="D220" s="478"/>
      <c r="E220" s="478"/>
      <c r="F220" s="478" t="s">
        <v>597</v>
      </c>
      <c r="G220" s="478"/>
      <c r="H220" s="478"/>
      <c r="I220" s="478" t="s">
        <v>625</v>
      </c>
      <c r="J220" s="478"/>
      <c r="K220" s="478"/>
    </row>
    <row r="221" spans="2:11" x14ac:dyDescent="0.25">
      <c r="B221" s="478"/>
      <c r="C221" s="478"/>
      <c r="D221" s="478"/>
      <c r="E221" s="478"/>
      <c r="F221" s="478"/>
      <c r="G221" s="478"/>
      <c r="H221" s="478"/>
      <c r="I221" s="478"/>
      <c r="J221" s="478"/>
      <c r="K221" s="478"/>
    </row>
    <row r="222" spans="2:11" x14ac:dyDescent="0.25">
      <c r="B222" s="478"/>
      <c r="C222" s="478"/>
      <c r="D222" s="478"/>
      <c r="E222" s="478"/>
      <c r="F222" s="478"/>
      <c r="G222" s="478"/>
      <c r="H222" s="478"/>
      <c r="I222" s="478"/>
      <c r="J222" s="478"/>
      <c r="K222" s="478"/>
    </row>
    <row r="223" spans="2:11" x14ac:dyDescent="0.25">
      <c r="B223" s="478" t="s">
        <v>630</v>
      </c>
      <c r="C223" s="478"/>
      <c r="D223" s="478"/>
      <c r="E223" s="478"/>
      <c r="F223" s="478"/>
      <c r="G223" s="478"/>
      <c r="H223" s="478"/>
      <c r="I223" s="478"/>
      <c r="J223" s="478"/>
      <c r="K223" s="478"/>
    </row>
    <row r="224" spans="2:11" ht="15" customHeight="1" x14ac:dyDescent="0.25">
      <c r="B224" s="478"/>
      <c r="C224" s="478"/>
      <c r="D224" s="478"/>
      <c r="E224" s="478"/>
      <c r="F224" s="478"/>
      <c r="G224" s="478"/>
      <c r="H224" s="478"/>
      <c r="I224" s="478"/>
      <c r="J224" s="478"/>
      <c r="K224" s="478"/>
    </row>
    <row r="225" spans="2:11" x14ac:dyDescent="0.25">
      <c r="B225" s="478"/>
      <c r="C225" s="478"/>
      <c r="D225" s="478"/>
      <c r="E225" s="478"/>
      <c r="F225" s="478"/>
      <c r="G225" s="478"/>
      <c r="H225" s="478"/>
      <c r="I225" s="478"/>
      <c r="J225" s="478"/>
      <c r="K225" s="478"/>
    </row>
    <row r="226" spans="2:11" x14ac:dyDescent="0.25">
      <c r="B226" s="478"/>
      <c r="C226" s="478"/>
      <c r="D226" s="478"/>
      <c r="E226" s="478"/>
      <c r="F226" s="478"/>
      <c r="G226" s="478"/>
      <c r="H226" s="478"/>
      <c r="I226" s="478"/>
      <c r="J226" s="478"/>
      <c r="K226" s="478"/>
    </row>
    <row r="227" spans="2:11" x14ac:dyDescent="0.25">
      <c r="B227" s="478"/>
      <c r="C227" s="478"/>
      <c r="D227" s="478"/>
      <c r="E227" s="478"/>
      <c r="F227" s="478"/>
      <c r="G227" s="478"/>
      <c r="H227" s="478"/>
      <c r="I227" s="478"/>
      <c r="J227" s="478"/>
      <c r="K227" s="478"/>
    </row>
    <row r="228" spans="2:11" ht="15" customHeight="1" x14ac:dyDescent="0.25">
      <c r="B228" s="478"/>
      <c r="C228" s="478"/>
      <c r="D228" s="478"/>
      <c r="E228" s="478"/>
      <c r="F228" s="478"/>
      <c r="G228" s="478"/>
      <c r="H228" s="478"/>
      <c r="I228" s="478"/>
      <c r="J228" s="478"/>
      <c r="K228" s="478"/>
    </row>
    <row r="229" spans="2:11" x14ac:dyDescent="0.25">
      <c r="B229" s="478"/>
      <c r="C229" s="478"/>
      <c r="D229" s="478"/>
      <c r="E229" s="478"/>
      <c r="F229" s="478"/>
      <c r="G229" s="478"/>
      <c r="H229" s="478"/>
      <c r="I229" s="478"/>
      <c r="J229" s="478"/>
      <c r="K229" s="478"/>
    </row>
    <row r="230" spans="2:11" x14ac:dyDescent="0.25">
      <c r="B230" s="478"/>
      <c r="C230" s="478"/>
      <c r="D230" s="478"/>
      <c r="E230" s="478"/>
      <c r="F230" s="478"/>
      <c r="G230" s="478"/>
      <c r="H230" s="478"/>
      <c r="I230" s="478"/>
      <c r="J230" s="478"/>
      <c r="K230" s="478"/>
    </row>
    <row r="231" spans="2:11" x14ac:dyDescent="0.25">
      <c r="B231" s="478"/>
      <c r="C231" s="478"/>
      <c r="D231" s="478"/>
      <c r="E231" s="478"/>
      <c r="F231" s="478"/>
      <c r="G231" s="478"/>
      <c r="H231" s="478"/>
      <c r="I231" s="478"/>
      <c r="J231" s="478"/>
      <c r="K231" s="478"/>
    </row>
    <row r="232" spans="2:11" x14ac:dyDescent="0.25">
      <c r="B232" s="478"/>
      <c r="C232" s="478"/>
      <c r="D232" s="478"/>
      <c r="E232" s="478"/>
      <c r="F232" s="478"/>
      <c r="G232" s="478"/>
      <c r="H232" s="478"/>
      <c r="I232" s="478"/>
      <c r="J232" s="478"/>
      <c r="K232" s="478"/>
    </row>
    <row r="233" spans="2:11" x14ac:dyDescent="0.25">
      <c r="B233" s="478"/>
      <c r="C233" s="478"/>
      <c r="D233" s="478"/>
      <c r="E233" s="478"/>
      <c r="F233" s="478"/>
      <c r="G233" s="478"/>
      <c r="H233" s="478"/>
      <c r="I233" s="478"/>
      <c r="J233" s="478"/>
      <c r="K233" s="478"/>
    </row>
    <row r="234" spans="2:11" x14ac:dyDescent="0.25">
      <c r="B234" s="478"/>
      <c r="C234" s="478"/>
      <c r="D234" s="478"/>
      <c r="E234" s="478"/>
      <c r="F234" s="478"/>
      <c r="G234" s="478"/>
      <c r="H234" s="478"/>
      <c r="I234" s="478"/>
      <c r="J234" s="478"/>
      <c r="K234" s="478"/>
    </row>
    <row r="235" spans="2:11" x14ac:dyDescent="0.25">
      <c r="B235" s="478"/>
      <c r="C235" s="478"/>
      <c r="D235" s="478"/>
      <c r="E235" s="478"/>
      <c r="F235" s="478"/>
      <c r="G235" s="478"/>
      <c r="H235" s="478"/>
      <c r="I235" s="478"/>
      <c r="J235" s="478"/>
      <c r="K235" s="478"/>
    </row>
    <row r="236" spans="2:11" x14ac:dyDescent="0.25">
      <c r="B236" s="478"/>
      <c r="C236" s="478"/>
      <c r="D236" s="478"/>
      <c r="E236" s="478"/>
      <c r="F236" s="478"/>
      <c r="G236" s="478"/>
      <c r="H236" s="478"/>
      <c r="I236" s="478"/>
      <c r="J236" s="478"/>
      <c r="K236" s="478"/>
    </row>
    <row r="237" spans="2:11" x14ac:dyDescent="0.25">
      <c r="B237" s="478"/>
      <c r="C237" s="478"/>
      <c r="D237" s="478"/>
      <c r="E237" s="478"/>
      <c r="F237" s="478"/>
      <c r="G237" s="478"/>
      <c r="H237" s="478"/>
      <c r="I237" s="478"/>
      <c r="J237" s="478"/>
      <c r="K237" s="478"/>
    </row>
    <row r="238" spans="2:11" x14ac:dyDescent="0.25">
      <c r="B238" s="478"/>
      <c r="C238" s="478"/>
      <c r="D238" s="478"/>
      <c r="E238" s="478"/>
      <c r="F238" s="478"/>
      <c r="G238" s="478"/>
      <c r="H238" s="478"/>
      <c r="I238" s="478"/>
      <c r="J238" s="478"/>
      <c r="K238" s="478"/>
    </row>
    <row r="239" spans="2:11" x14ac:dyDescent="0.25">
      <c r="B239" s="478"/>
      <c r="C239" s="478"/>
      <c r="D239" s="478"/>
      <c r="E239" s="478"/>
      <c r="F239" s="478"/>
      <c r="G239" s="478"/>
      <c r="H239" s="478"/>
      <c r="I239" s="478"/>
      <c r="J239" s="478"/>
      <c r="K239" s="478"/>
    </row>
    <row r="240" spans="2:11" ht="15" customHeight="1" x14ac:dyDescent="0.25">
      <c r="B240" s="478"/>
      <c r="C240" s="478"/>
      <c r="D240" s="478"/>
      <c r="E240" s="478"/>
      <c r="F240" s="478"/>
      <c r="G240" s="478"/>
      <c r="H240" s="478"/>
      <c r="I240" s="478"/>
      <c r="J240" s="478"/>
      <c r="K240" s="478"/>
    </row>
    <row r="241" spans="2:11" x14ac:dyDescent="0.25">
      <c r="B241" s="478"/>
      <c r="C241" s="478"/>
      <c r="D241" s="478"/>
      <c r="E241" s="478"/>
      <c r="F241" s="478"/>
      <c r="G241" s="478"/>
      <c r="H241" s="478"/>
      <c r="I241" s="478"/>
      <c r="J241" s="478"/>
      <c r="K241" s="478"/>
    </row>
    <row r="242" spans="2:11" x14ac:dyDescent="0.25">
      <c r="B242" s="478"/>
      <c r="C242" s="478"/>
      <c r="D242" s="478"/>
      <c r="E242" s="478"/>
      <c r="F242" s="478"/>
      <c r="G242" s="478"/>
      <c r="H242" s="478"/>
      <c r="I242" s="478"/>
      <c r="J242" s="478"/>
      <c r="K242" s="478"/>
    </row>
    <row r="243" spans="2:11" x14ac:dyDescent="0.25">
      <c r="B243" s="478"/>
      <c r="C243" s="478"/>
      <c r="D243" s="478"/>
      <c r="E243" s="478"/>
      <c r="F243" s="478"/>
      <c r="G243" s="478"/>
      <c r="H243" s="478"/>
      <c r="I243" s="478"/>
      <c r="J243" s="478"/>
      <c r="K243" s="478"/>
    </row>
    <row r="244" spans="2:11" x14ac:dyDescent="0.25">
      <c r="B244" s="478"/>
      <c r="C244" s="478"/>
      <c r="D244" s="478"/>
      <c r="E244" s="478"/>
      <c r="F244" s="478"/>
      <c r="G244" s="478"/>
      <c r="H244" s="478"/>
      <c r="I244" s="478"/>
      <c r="J244" s="478"/>
      <c r="K244" s="478"/>
    </row>
    <row r="245" spans="2:11" x14ac:dyDescent="0.25">
      <c r="B245" s="478"/>
      <c r="C245" s="478"/>
      <c r="D245" s="478"/>
      <c r="E245" s="478"/>
      <c r="F245" s="478"/>
      <c r="G245" s="478"/>
      <c r="H245" s="478"/>
      <c r="I245" s="478"/>
      <c r="J245" s="478"/>
      <c r="K245" s="478"/>
    </row>
    <row r="246" spans="2:11" x14ac:dyDescent="0.25">
      <c r="B246" s="478"/>
      <c r="C246" s="478"/>
      <c r="D246" s="478"/>
      <c r="E246" s="478"/>
      <c r="F246" s="478"/>
      <c r="G246" s="478"/>
      <c r="H246" s="478"/>
      <c r="I246" s="478"/>
      <c r="J246" s="478"/>
      <c r="K246" s="478"/>
    </row>
    <row r="247" spans="2:11" x14ac:dyDescent="0.25">
      <c r="B247" s="478"/>
      <c r="C247" s="478"/>
      <c r="D247" s="478"/>
      <c r="E247" s="478"/>
      <c r="F247" s="478"/>
      <c r="G247" s="478"/>
      <c r="H247" s="478"/>
      <c r="I247" s="478"/>
      <c r="J247" s="478"/>
      <c r="K247" s="478"/>
    </row>
    <row r="248" spans="2:11" x14ac:dyDescent="0.25">
      <c r="B248" s="478"/>
      <c r="C248" s="478"/>
      <c r="D248" s="478"/>
      <c r="E248" s="478"/>
      <c r="F248" s="478"/>
      <c r="G248" s="478"/>
      <c r="H248" s="478"/>
      <c r="I248" s="478"/>
      <c r="J248" s="478"/>
      <c r="K248" s="478"/>
    </row>
  </sheetData>
  <mergeCells count="36">
    <mergeCell ref="C203:J203"/>
    <mergeCell ref="E205:H205"/>
    <mergeCell ref="D207:I207"/>
    <mergeCell ref="C152:J152"/>
    <mergeCell ref="E154:H154"/>
    <mergeCell ref="D156:I156"/>
    <mergeCell ref="C191:J192"/>
    <mergeCell ref="B159:H159"/>
    <mergeCell ref="C173:J174"/>
    <mergeCell ref="C177:J179"/>
    <mergeCell ref="C121:H121"/>
    <mergeCell ref="C124:H124"/>
    <mergeCell ref="C127:H127"/>
    <mergeCell ref="C130:H130"/>
    <mergeCell ref="C116:J118"/>
    <mergeCell ref="C45:J45"/>
    <mergeCell ref="C66:J68"/>
    <mergeCell ref="C70:J71"/>
    <mergeCell ref="C74:H74"/>
    <mergeCell ref="C77:H77"/>
    <mergeCell ref="C103:J103"/>
    <mergeCell ref="D105:I105"/>
    <mergeCell ref="D107:I107"/>
    <mergeCell ref="D110:I110"/>
    <mergeCell ref="C54:J54"/>
    <mergeCell ref="D56:I56"/>
    <mergeCell ref="D58:I58"/>
    <mergeCell ref="C80:H80"/>
    <mergeCell ref="C83:H83"/>
    <mergeCell ref="C61:J62"/>
    <mergeCell ref="C86:H86"/>
    <mergeCell ref="C12:J13"/>
    <mergeCell ref="C32:J34"/>
    <mergeCell ref="C4:J4"/>
    <mergeCell ref="D6:I6"/>
    <mergeCell ref="D8:I8"/>
  </mergeCell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188"/>
  <sheetViews>
    <sheetView view="pageBreakPreview" zoomScaleSheetLayoutView="100" workbookViewId="0">
      <selection activeCell="S7" sqref="S7"/>
    </sheetView>
  </sheetViews>
  <sheetFormatPr defaultColWidth="9.109375" defaultRowHeight="13.8" x14ac:dyDescent="0.25"/>
  <cols>
    <col min="1" max="2" width="9.109375" style="477"/>
    <col min="3" max="3" width="13.109375" style="477" customWidth="1"/>
    <col min="4" max="4" width="9.88671875" style="477" customWidth="1"/>
    <col min="5" max="16384" width="9.109375" style="477"/>
  </cols>
  <sheetData>
    <row r="2" spans="2:11" ht="15" customHeight="1" x14ac:dyDescent="0.25">
      <c r="B2" s="594" t="str">
        <f>UPPER('TRUST VREALYS QUESTIONNAIRE'!H24)</f>
        <v/>
      </c>
      <c r="C2" s="594"/>
      <c r="D2" s="594"/>
      <c r="E2" s="594"/>
      <c r="F2" s="478"/>
      <c r="G2" s="478"/>
      <c r="H2" s="478"/>
      <c r="I2" s="478"/>
      <c r="J2" s="478"/>
      <c r="K2" s="478"/>
    </row>
    <row r="3" spans="2:11" ht="15" customHeight="1" x14ac:dyDescent="0.25">
      <c r="B3" s="478"/>
      <c r="C3" s="478"/>
      <c r="D3" s="478"/>
      <c r="E3" s="478"/>
      <c r="F3" s="478"/>
      <c r="G3" s="478"/>
      <c r="H3" s="478"/>
      <c r="I3" s="478"/>
      <c r="J3" s="478"/>
      <c r="K3" s="478"/>
    </row>
    <row r="4" spans="2:11" ht="15" customHeight="1" x14ac:dyDescent="0.25">
      <c r="B4" s="478"/>
      <c r="C4" s="587" t="s">
        <v>633</v>
      </c>
      <c r="D4" s="588"/>
      <c r="E4" s="588"/>
      <c r="F4" s="588"/>
      <c r="G4" s="588"/>
      <c r="H4" s="588"/>
      <c r="I4" s="588"/>
      <c r="J4" s="478"/>
      <c r="K4" s="478"/>
    </row>
    <row r="5" spans="2:11" ht="15" customHeight="1" x14ac:dyDescent="0.25">
      <c r="C5" s="501"/>
      <c r="D5" s="500"/>
      <c r="E5" s="500"/>
      <c r="F5" s="500"/>
      <c r="G5" s="500"/>
      <c r="H5" s="500"/>
      <c r="I5" s="500"/>
      <c r="J5" s="478"/>
      <c r="K5" s="478"/>
    </row>
    <row r="6" spans="2:11" ht="15" customHeight="1" x14ac:dyDescent="0.25">
      <c r="B6" s="478"/>
      <c r="C6" s="587" t="str">
        <f>UPPER('TRUST VREALYS QUESTIONNAIRE'!H24)</f>
        <v/>
      </c>
      <c r="D6" s="588"/>
      <c r="E6" s="588"/>
      <c r="F6" s="588"/>
      <c r="G6" s="588"/>
      <c r="H6" s="588"/>
      <c r="I6" s="588"/>
      <c r="J6" s="478"/>
      <c r="K6" s="478"/>
    </row>
    <row r="7" spans="2:11" ht="15" customHeight="1" x14ac:dyDescent="0.25">
      <c r="B7" s="478"/>
      <c r="C7" s="501"/>
      <c r="D7" s="500"/>
      <c r="E7" s="500"/>
      <c r="F7" s="500"/>
      <c r="G7" s="500"/>
      <c r="H7" s="500"/>
      <c r="I7" s="500"/>
      <c r="J7" s="478"/>
      <c r="K7" s="478"/>
    </row>
    <row r="8" spans="2:11" ht="15" customHeight="1" x14ac:dyDescent="0.25">
      <c r="B8" s="478"/>
      <c r="C8" s="478"/>
      <c r="D8" s="588" t="str">
        <f>"IT NR ("&amp;'TRUST VREALYS QUESTIONNAIRE'!T22&amp;")"</f>
        <v>IT NR ()</v>
      </c>
      <c r="E8" s="588"/>
      <c r="F8" s="588"/>
      <c r="G8" s="588"/>
      <c r="H8" s="588"/>
      <c r="I8" s="478"/>
      <c r="J8" s="478"/>
      <c r="K8" s="478"/>
    </row>
    <row r="9" spans="2:11" ht="15" customHeight="1" x14ac:dyDescent="0.25">
      <c r="B9" s="478"/>
      <c r="C9" s="478"/>
      <c r="D9" s="478"/>
      <c r="E9" s="478"/>
      <c r="F9" s="478"/>
      <c r="G9" s="478"/>
      <c r="H9" s="478"/>
      <c r="I9" s="478"/>
      <c r="J9" s="478"/>
      <c r="K9" s="478"/>
    </row>
    <row r="10" spans="2:11" ht="15" customHeight="1" x14ac:dyDescent="0.25">
      <c r="B10" s="595" t="str">
        <f>"Ek, die ondergetekende, "&amp;'J417(1)'!J12&amp;" (ID Nr: "&amp;'J417(1)'!AM15&amp;"), trustee van die "&amp;'J417(1)'!B36&amp;"), nomineer hiermee vir .................................................... (ID Nr: ...............................), direkteur en verteenwoordiger "&amp;"van CONSILIUM FINANCIAL PLANNING SUPPORT (PTY) LTD (REG Nr: 2013/173296/07)) vir aanstelling as addisionele trustee van die bovermelde  "&amp;'J417(1)'!B36&amp;"."</f>
        <v>Ek, die ondergetekende,   (ID Nr: ), trustee van die 0), nomineer hiermee vir .................................................... (ID Nr: ...............................), direkteur en verteenwoordiger van CONSILIUM FINANCIAL PLANNING SUPPORT (PTY) LTD (REG Nr: 2013/173296/07)) vir aanstelling as addisionele trustee van die bovermelde  0.</v>
      </c>
      <c r="C10" s="596"/>
      <c r="D10" s="596"/>
      <c r="E10" s="596"/>
      <c r="F10" s="596"/>
      <c r="G10" s="596"/>
      <c r="H10" s="596"/>
      <c r="I10" s="596"/>
      <c r="J10" s="596"/>
      <c r="K10" s="478"/>
    </row>
    <row r="11" spans="2:11" ht="15" customHeight="1" x14ac:dyDescent="0.25">
      <c r="B11" s="596"/>
      <c r="C11" s="596"/>
      <c r="D11" s="596"/>
      <c r="E11" s="596"/>
      <c r="F11" s="596"/>
      <c r="G11" s="596"/>
      <c r="H11" s="596"/>
      <c r="I11" s="596"/>
      <c r="J11" s="596"/>
      <c r="K11" s="478"/>
    </row>
    <row r="12" spans="2:11" ht="15" customHeight="1" x14ac:dyDescent="0.25">
      <c r="B12" s="596"/>
      <c r="C12" s="596"/>
      <c r="D12" s="596"/>
      <c r="E12" s="596"/>
      <c r="F12" s="596"/>
      <c r="G12" s="596"/>
      <c r="H12" s="596"/>
      <c r="I12" s="596"/>
      <c r="J12" s="596"/>
      <c r="K12" s="478"/>
    </row>
    <row r="13" spans="2:11" ht="15" customHeight="1" x14ac:dyDescent="0.25">
      <c r="B13" s="596"/>
      <c r="C13" s="596"/>
      <c r="D13" s="596"/>
      <c r="E13" s="596"/>
      <c r="F13" s="596"/>
      <c r="G13" s="596"/>
      <c r="H13" s="596"/>
      <c r="I13" s="596"/>
      <c r="J13" s="596"/>
      <c r="K13" s="478"/>
    </row>
    <row r="14" spans="2:11" ht="15" customHeight="1" x14ac:dyDescent="0.25">
      <c r="B14" s="596"/>
      <c r="C14" s="596"/>
      <c r="D14" s="596"/>
      <c r="E14" s="596"/>
      <c r="F14" s="596"/>
      <c r="G14" s="596"/>
      <c r="H14" s="596"/>
      <c r="I14" s="596"/>
      <c r="J14" s="596"/>
      <c r="K14" s="478"/>
    </row>
    <row r="15" spans="2:11" ht="15" customHeight="1" x14ac:dyDescent="0.25">
      <c r="B15" s="596"/>
      <c r="C15" s="596"/>
      <c r="D15" s="596"/>
      <c r="E15" s="596"/>
      <c r="F15" s="596"/>
      <c r="G15" s="596"/>
      <c r="H15" s="596"/>
      <c r="I15" s="596"/>
      <c r="J15" s="596"/>
      <c r="K15" s="478"/>
    </row>
    <row r="16" spans="2:11" ht="15" customHeight="1" x14ac:dyDescent="0.25">
      <c r="B16" s="596"/>
      <c r="C16" s="596"/>
      <c r="D16" s="596"/>
      <c r="E16" s="596"/>
      <c r="F16" s="596"/>
      <c r="G16" s="596"/>
      <c r="H16" s="596"/>
      <c r="I16" s="596"/>
      <c r="J16" s="596"/>
      <c r="K16" s="478"/>
    </row>
    <row r="17" spans="2:11" ht="15" customHeight="1" x14ac:dyDescent="0.25">
      <c r="B17" s="481"/>
      <c r="C17" s="481"/>
      <c r="D17" s="481"/>
      <c r="E17" s="481"/>
      <c r="F17" s="481"/>
      <c r="G17" s="481"/>
      <c r="H17" s="481"/>
      <c r="I17" s="481"/>
      <c r="J17" s="481"/>
      <c r="K17" s="478"/>
    </row>
    <row r="18" spans="2:11" ht="15" customHeight="1" x14ac:dyDescent="0.25">
      <c r="B18" s="481"/>
      <c r="C18" s="481"/>
      <c r="D18" s="481"/>
      <c r="E18" s="481"/>
      <c r="F18" s="481"/>
      <c r="G18" s="481"/>
      <c r="H18" s="481"/>
      <c r="I18" s="481"/>
      <c r="J18" s="481"/>
      <c r="K18" s="478"/>
    </row>
    <row r="19" spans="2:11" ht="15" customHeight="1" x14ac:dyDescent="0.25">
      <c r="B19" s="481"/>
      <c r="C19" s="481"/>
      <c r="D19" s="481"/>
      <c r="E19" s="481"/>
      <c r="F19" s="481"/>
      <c r="G19" s="481"/>
      <c r="H19" s="481"/>
      <c r="I19" s="481"/>
      <c r="J19" s="481"/>
      <c r="K19" s="478"/>
    </row>
    <row r="20" spans="2:11" ht="15" customHeight="1" x14ac:dyDescent="0.25">
      <c r="B20" s="597" t="s">
        <v>634</v>
      </c>
      <c r="C20" s="597"/>
      <c r="D20" s="597"/>
      <c r="E20" s="597"/>
      <c r="F20" s="597"/>
      <c r="G20" s="597"/>
      <c r="H20" s="597"/>
      <c r="I20" s="597"/>
      <c r="J20" s="597"/>
      <c r="K20" s="478"/>
    </row>
    <row r="21" spans="2:11" ht="15" customHeight="1" x14ac:dyDescent="0.25">
      <c r="B21" s="481"/>
      <c r="C21" s="481"/>
      <c r="D21" s="481"/>
      <c r="E21" s="481"/>
      <c r="F21" s="481"/>
      <c r="G21" s="481"/>
      <c r="H21" s="481"/>
      <c r="I21" s="481"/>
      <c r="J21" s="481"/>
      <c r="K21" s="478"/>
    </row>
    <row r="22" spans="2:11" ht="15" customHeight="1" x14ac:dyDescent="0.25">
      <c r="B22" s="481"/>
      <c r="C22" s="481"/>
      <c r="D22" s="481"/>
      <c r="E22" s="481"/>
      <c r="F22" s="481"/>
      <c r="G22" s="481"/>
      <c r="H22" s="481"/>
      <c r="I22" s="481"/>
      <c r="J22" s="481"/>
      <c r="K22" s="478"/>
    </row>
    <row r="23" spans="2:11" ht="15" customHeight="1" x14ac:dyDescent="0.25">
      <c r="B23" s="598" t="s">
        <v>635</v>
      </c>
      <c r="C23" s="598"/>
      <c r="D23" s="598"/>
      <c r="E23" s="598"/>
      <c r="F23" s="598"/>
      <c r="G23" s="598"/>
      <c r="H23" s="598"/>
      <c r="I23" s="598"/>
      <c r="J23" s="598"/>
      <c r="K23" s="478"/>
    </row>
    <row r="24" spans="2:11" ht="15" customHeight="1" x14ac:dyDescent="0.25">
      <c r="B24" s="481"/>
      <c r="C24" s="481"/>
      <c r="D24" s="481"/>
      <c r="E24" s="481"/>
      <c r="F24" s="481"/>
      <c r="G24" s="481"/>
      <c r="H24" s="481"/>
      <c r="I24" s="481"/>
      <c r="J24" s="481"/>
      <c r="K24" s="478"/>
    </row>
    <row r="25" spans="2:11" ht="15" customHeight="1" x14ac:dyDescent="0.25">
      <c r="B25" s="481"/>
      <c r="C25" s="481"/>
      <c r="D25" s="481"/>
      <c r="E25" s="481"/>
      <c r="F25" s="481"/>
      <c r="G25" s="481"/>
      <c r="H25" s="481"/>
      <c r="I25" s="481"/>
      <c r="J25" s="481"/>
      <c r="K25" s="478"/>
    </row>
    <row r="26" spans="2:11" ht="15" customHeight="1" x14ac:dyDescent="0.3">
      <c r="B26" s="502">
        <v>1</v>
      </c>
      <c r="C26" s="503" t="s">
        <v>636</v>
      </c>
      <c r="D26" s="481"/>
      <c r="E26" s="481"/>
      <c r="F26" s="481"/>
      <c r="G26" s="503" t="s">
        <v>636</v>
      </c>
      <c r="H26" s="481"/>
      <c r="I26" s="481"/>
      <c r="J26" s="481"/>
      <c r="K26" s="478"/>
    </row>
    <row r="27" spans="2:11" ht="15" customHeight="1" x14ac:dyDescent="0.25">
      <c r="B27" s="481"/>
      <c r="C27" s="481"/>
      <c r="D27" s="481"/>
      <c r="E27" s="481"/>
      <c r="F27" s="481"/>
      <c r="G27" s="595" t="str">
        <f>"TRUSTEE: "&amp;'J417(1)'!J12&amp; " (ID Nr: "&amp;'J417(1)'!AM15&amp;")"</f>
        <v>TRUSTEE:   (ID Nr: )</v>
      </c>
      <c r="H27" s="596"/>
      <c r="I27" s="596"/>
      <c r="J27" s="596"/>
      <c r="K27" s="478"/>
    </row>
    <row r="28" spans="2:11" ht="15" customHeight="1" x14ac:dyDescent="0.25">
      <c r="B28" s="481"/>
      <c r="C28" s="481"/>
      <c r="D28" s="481"/>
      <c r="E28" s="481"/>
      <c r="F28" s="481"/>
      <c r="G28" s="596"/>
      <c r="H28" s="596"/>
      <c r="I28" s="596"/>
      <c r="J28" s="596"/>
      <c r="K28" s="478"/>
    </row>
    <row r="29" spans="2:11" ht="5.25" customHeight="1" x14ac:dyDescent="0.25">
      <c r="B29" s="481"/>
      <c r="C29" s="481"/>
      <c r="D29" s="481"/>
      <c r="E29" s="481"/>
      <c r="F29" s="481"/>
      <c r="G29" s="596"/>
      <c r="H29" s="596"/>
      <c r="I29" s="596"/>
      <c r="J29" s="596"/>
      <c r="K29" s="478"/>
    </row>
    <row r="30" spans="2:11" ht="15" customHeight="1" x14ac:dyDescent="0.25">
      <c r="B30" s="481"/>
      <c r="C30" s="481"/>
      <c r="D30" s="481"/>
      <c r="E30" s="481"/>
      <c r="F30" s="481"/>
      <c r="G30" s="481"/>
      <c r="H30" s="481"/>
      <c r="I30" s="481"/>
      <c r="J30" s="481"/>
      <c r="K30" s="478"/>
    </row>
    <row r="31" spans="2:11" ht="15" customHeight="1" x14ac:dyDescent="0.3">
      <c r="B31" s="502">
        <v>2</v>
      </c>
      <c r="C31" s="503" t="s">
        <v>636</v>
      </c>
      <c r="D31" s="481"/>
      <c r="E31" s="481"/>
      <c r="F31" s="481"/>
      <c r="G31" s="481"/>
      <c r="H31" s="481"/>
      <c r="I31" s="481"/>
      <c r="J31" s="481"/>
      <c r="K31" s="478"/>
    </row>
    <row r="32" spans="2:11" ht="15" customHeight="1" x14ac:dyDescent="0.25">
      <c r="B32" s="481"/>
      <c r="C32" s="481"/>
      <c r="D32" s="481"/>
      <c r="E32" s="481"/>
      <c r="F32" s="481"/>
      <c r="G32" s="481"/>
      <c r="H32" s="481"/>
      <c r="I32" s="481"/>
      <c r="J32" s="481"/>
      <c r="K32" s="478"/>
    </row>
    <row r="33" spans="2:11" ht="15" customHeight="1" x14ac:dyDescent="0.25">
      <c r="B33" s="481"/>
      <c r="C33" s="481"/>
      <c r="D33" s="481"/>
      <c r="E33" s="481"/>
      <c r="F33" s="481"/>
      <c r="G33" s="481"/>
      <c r="H33" s="481"/>
      <c r="I33" s="481"/>
      <c r="J33" s="481"/>
      <c r="K33" s="478"/>
    </row>
    <row r="34" spans="2:11" ht="15" customHeight="1" x14ac:dyDescent="0.25">
      <c r="B34" s="481"/>
      <c r="C34" s="481"/>
      <c r="D34" s="481"/>
      <c r="E34" s="481"/>
      <c r="F34" s="481"/>
      <c r="G34" s="481"/>
      <c r="H34" s="481"/>
      <c r="I34" s="481"/>
      <c r="J34" s="481"/>
      <c r="K34" s="478"/>
    </row>
    <row r="35" spans="2:11" ht="15" customHeight="1" x14ac:dyDescent="0.25">
      <c r="B35" s="481"/>
      <c r="C35" s="481"/>
      <c r="D35" s="481"/>
      <c r="E35" s="481"/>
      <c r="F35" s="481"/>
      <c r="G35" s="481"/>
      <c r="H35" s="481"/>
      <c r="I35" s="481"/>
      <c r="J35" s="481"/>
      <c r="K35" s="478"/>
    </row>
    <row r="36" spans="2:11" ht="15" customHeight="1" x14ac:dyDescent="0.25">
      <c r="B36" s="481"/>
      <c r="C36" s="481"/>
      <c r="D36" s="481"/>
      <c r="E36" s="481"/>
      <c r="F36" s="481"/>
      <c r="G36" s="481"/>
      <c r="H36" s="481"/>
      <c r="I36" s="481"/>
      <c r="J36" s="481"/>
      <c r="K36" s="478"/>
    </row>
    <row r="37" spans="2:11" ht="15" customHeight="1" x14ac:dyDescent="0.25">
      <c r="B37" s="481"/>
      <c r="C37" s="481"/>
      <c r="D37" s="481"/>
      <c r="E37" s="481"/>
      <c r="F37" s="481"/>
      <c r="G37" s="481"/>
      <c r="H37" s="481"/>
      <c r="I37" s="481"/>
      <c r="J37" s="481"/>
      <c r="K37" s="478"/>
    </row>
    <row r="38" spans="2:11" ht="15" customHeight="1" x14ac:dyDescent="0.25">
      <c r="B38" s="481"/>
      <c r="C38" s="481"/>
      <c r="D38" s="481"/>
      <c r="E38" s="481"/>
      <c r="F38" s="481"/>
      <c r="G38" s="481"/>
      <c r="H38" s="481"/>
      <c r="I38" s="481"/>
      <c r="J38" s="481"/>
      <c r="K38" s="478"/>
    </row>
    <row r="39" spans="2:11" ht="15" customHeight="1" x14ac:dyDescent="0.25">
      <c r="B39" s="481"/>
      <c r="C39" s="481"/>
      <c r="D39" s="481"/>
      <c r="E39" s="481"/>
      <c r="F39" s="481"/>
      <c r="G39" s="481"/>
      <c r="H39" s="481"/>
      <c r="I39" s="481"/>
      <c r="J39" s="481"/>
      <c r="K39" s="478"/>
    </row>
    <row r="40" spans="2:11" ht="15" customHeight="1" x14ac:dyDescent="0.25">
      <c r="B40" s="481"/>
      <c r="C40" s="481"/>
      <c r="D40" s="481"/>
      <c r="E40" s="481"/>
      <c r="F40" s="481"/>
      <c r="G40" s="481"/>
      <c r="H40" s="481"/>
      <c r="I40" s="481"/>
      <c r="J40" s="481"/>
      <c r="K40" s="478"/>
    </row>
    <row r="41" spans="2:11" ht="15" customHeight="1" x14ac:dyDescent="0.25">
      <c r="B41" s="481"/>
      <c r="C41" s="481"/>
      <c r="D41" s="481"/>
      <c r="E41" s="481"/>
      <c r="F41" s="481"/>
      <c r="G41" s="481"/>
      <c r="H41" s="481"/>
      <c r="I41" s="481"/>
      <c r="J41" s="481"/>
      <c r="K41" s="478"/>
    </row>
    <row r="42" spans="2:11" ht="15" customHeight="1" x14ac:dyDescent="0.25">
      <c r="B42" s="481"/>
      <c r="C42" s="481"/>
      <c r="D42" s="481"/>
      <c r="E42" s="481"/>
      <c r="F42" s="481"/>
      <c r="G42" s="481"/>
      <c r="H42" s="481"/>
      <c r="I42" s="481"/>
      <c r="J42" s="481"/>
      <c r="K42" s="478"/>
    </row>
    <row r="43" spans="2:11" ht="15" customHeight="1" x14ac:dyDescent="0.25">
      <c r="B43" s="481"/>
      <c r="C43" s="481"/>
      <c r="D43" s="481"/>
      <c r="E43" s="481"/>
      <c r="F43" s="481"/>
      <c r="G43" s="481"/>
      <c r="H43" s="481"/>
      <c r="I43" s="481"/>
      <c r="J43" s="481"/>
      <c r="K43" s="478"/>
    </row>
    <row r="44" spans="2:11" ht="15" customHeight="1" x14ac:dyDescent="0.25">
      <c r="B44" s="481"/>
      <c r="C44" s="481"/>
      <c r="D44" s="481"/>
      <c r="E44" s="481"/>
      <c r="F44" s="481"/>
      <c r="G44" s="481"/>
      <c r="H44" s="481"/>
      <c r="I44" s="481"/>
      <c r="J44" s="481"/>
      <c r="K44" s="478"/>
    </row>
    <row r="45" spans="2:11" ht="15" customHeight="1" x14ac:dyDescent="0.25">
      <c r="B45" s="481"/>
      <c r="C45" s="481"/>
      <c r="D45" s="481"/>
      <c r="E45" s="481"/>
      <c r="F45" s="481"/>
      <c r="G45" s="481"/>
      <c r="H45" s="481"/>
      <c r="I45" s="481"/>
      <c r="J45" s="481"/>
      <c r="K45" s="478"/>
    </row>
    <row r="46" spans="2:11" ht="15" customHeight="1" x14ac:dyDescent="0.25">
      <c r="B46" s="481"/>
      <c r="C46" s="481"/>
      <c r="D46" s="481"/>
      <c r="E46" s="481"/>
      <c r="F46" s="481"/>
      <c r="G46" s="481"/>
      <c r="H46" s="481"/>
      <c r="I46" s="481"/>
      <c r="J46" s="481"/>
      <c r="K46" s="478"/>
    </row>
    <row r="47" spans="2:11" ht="15" customHeight="1" x14ac:dyDescent="0.25">
      <c r="B47" s="481"/>
      <c r="C47" s="481"/>
      <c r="D47" s="481"/>
      <c r="E47" s="481"/>
      <c r="F47" s="481"/>
      <c r="G47" s="481"/>
      <c r="H47" s="481"/>
      <c r="I47" s="481"/>
      <c r="J47" s="481"/>
      <c r="K47" s="478"/>
    </row>
    <row r="48" spans="2:11" ht="15" customHeight="1" x14ac:dyDescent="0.25">
      <c r="B48" s="481"/>
      <c r="C48" s="481"/>
      <c r="D48" s="481"/>
      <c r="E48" s="481"/>
      <c r="F48" s="481"/>
      <c r="G48" s="481"/>
      <c r="H48" s="481"/>
      <c r="I48" s="481"/>
      <c r="J48" s="481"/>
      <c r="K48" s="478"/>
    </row>
    <row r="49" spans="2:11" ht="15" customHeight="1" x14ac:dyDescent="0.25">
      <c r="B49" s="481"/>
      <c r="C49" s="481"/>
      <c r="D49" s="481"/>
      <c r="E49" s="481"/>
      <c r="F49" s="481"/>
      <c r="G49" s="481"/>
      <c r="H49" s="481"/>
      <c r="I49" s="481"/>
      <c r="J49" s="481"/>
      <c r="K49" s="478"/>
    </row>
    <row r="50" spans="2:11" ht="15" customHeight="1" x14ac:dyDescent="0.25">
      <c r="B50" s="478"/>
      <c r="C50" s="481"/>
      <c r="D50" s="481"/>
      <c r="E50" s="481"/>
      <c r="F50" s="481"/>
      <c r="G50" s="481"/>
      <c r="H50" s="481"/>
      <c r="I50" s="481"/>
      <c r="J50" s="481"/>
      <c r="K50" s="478"/>
    </row>
    <row r="51" spans="2:11" ht="15" customHeight="1" x14ac:dyDescent="0.25">
      <c r="B51" s="478"/>
      <c r="C51" s="478"/>
      <c r="D51" s="478"/>
      <c r="E51" s="478"/>
      <c r="F51" s="478"/>
      <c r="G51" s="478"/>
      <c r="H51" s="478"/>
      <c r="I51" s="478"/>
      <c r="J51" s="478"/>
      <c r="K51" s="478"/>
    </row>
    <row r="52" spans="2:11" ht="15" customHeight="1" x14ac:dyDescent="0.25">
      <c r="B52" s="478"/>
      <c r="C52" s="478"/>
      <c r="D52" s="478"/>
      <c r="E52" s="478"/>
      <c r="F52" s="478"/>
      <c r="G52" s="478"/>
      <c r="H52" s="478"/>
      <c r="I52" s="478"/>
      <c r="J52" s="478"/>
      <c r="K52" s="478"/>
    </row>
    <row r="54" spans="2:11" x14ac:dyDescent="0.25">
      <c r="B54" s="594" t="str">
        <f>UPPER('TRUST VREALYS QUESTIONNAIRE'!H24)</f>
        <v/>
      </c>
      <c r="C54" s="594"/>
      <c r="D54" s="594"/>
      <c r="E54" s="594"/>
      <c r="F54" s="478"/>
      <c r="G54" s="478"/>
      <c r="H54" s="478"/>
      <c r="I54" s="478"/>
      <c r="J54" s="478"/>
      <c r="K54" s="478"/>
    </row>
    <row r="55" spans="2:11" x14ac:dyDescent="0.25">
      <c r="B55" s="478"/>
      <c r="C55" s="478"/>
      <c r="D55" s="478"/>
      <c r="E55" s="478"/>
      <c r="F55" s="478"/>
      <c r="G55" s="478"/>
      <c r="H55" s="478"/>
      <c r="I55" s="478"/>
      <c r="J55" s="478"/>
      <c r="K55" s="478"/>
    </row>
    <row r="56" spans="2:11" ht="17.399999999999999" x14ac:dyDescent="0.25">
      <c r="B56" s="478"/>
      <c r="C56" s="587" t="s">
        <v>637</v>
      </c>
      <c r="D56" s="588"/>
      <c r="E56" s="588"/>
      <c r="F56" s="588"/>
      <c r="G56" s="588"/>
      <c r="H56" s="588"/>
      <c r="I56" s="588"/>
      <c r="J56" s="478"/>
      <c r="K56" s="478"/>
    </row>
    <row r="57" spans="2:11" ht="17.399999999999999" x14ac:dyDescent="0.25">
      <c r="B57" s="478"/>
      <c r="C57" s="500"/>
      <c r="D57" s="500"/>
      <c r="E57" s="500"/>
      <c r="F57" s="500"/>
      <c r="G57" s="500"/>
      <c r="H57" s="500"/>
      <c r="I57" s="500"/>
      <c r="J57" s="478"/>
      <c r="K57" s="478"/>
    </row>
    <row r="58" spans="2:11" ht="17.399999999999999" x14ac:dyDescent="0.25">
      <c r="B58" s="478"/>
      <c r="C58" s="587" t="str">
        <f>"VAN DIE "&amp;UPPER('TRUST VREALYS QUESTIONNAIRE'!H24)</f>
        <v xml:space="preserve">VAN DIE </v>
      </c>
      <c r="D58" s="588"/>
      <c r="E58" s="588"/>
      <c r="F58" s="588"/>
      <c r="G58" s="588"/>
      <c r="H58" s="588"/>
      <c r="I58" s="588"/>
      <c r="J58" s="478"/>
      <c r="K58" s="478"/>
    </row>
    <row r="59" spans="2:11" ht="17.399999999999999" x14ac:dyDescent="0.25">
      <c r="B59" s="478"/>
      <c r="C59" s="500"/>
      <c r="D59" s="500"/>
      <c r="E59" s="500"/>
      <c r="F59" s="500"/>
      <c r="G59" s="500"/>
      <c r="H59" s="500"/>
      <c r="I59" s="500"/>
      <c r="J59" s="478"/>
      <c r="K59" s="478"/>
    </row>
    <row r="60" spans="2:11" ht="17.399999999999999" x14ac:dyDescent="0.25">
      <c r="B60" s="478"/>
      <c r="C60" s="588" t="str">
        <f>"IT NR ("&amp;'TRUST VREALYS QUESTIONNAIRE'!T22&amp;")"</f>
        <v>IT NR ()</v>
      </c>
      <c r="D60" s="588"/>
      <c r="E60" s="588"/>
      <c r="F60" s="588"/>
      <c r="G60" s="588"/>
      <c r="H60" s="588"/>
      <c r="I60" s="588"/>
      <c r="J60" s="478"/>
      <c r="K60" s="478"/>
    </row>
    <row r="61" spans="2:11" x14ac:dyDescent="0.25">
      <c r="B61" s="478"/>
      <c r="J61" s="478"/>
      <c r="K61" s="478"/>
    </row>
    <row r="62" spans="2:11" ht="17.399999999999999" x14ac:dyDescent="0.25">
      <c r="B62" s="478"/>
      <c r="C62" s="588" t="s">
        <v>638</v>
      </c>
      <c r="D62" s="588"/>
      <c r="E62" s="588"/>
      <c r="F62" s="588"/>
      <c r="G62" s="588"/>
      <c r="H62" s="588"/>
      <c r="I62" s="588"/>
      <c r="J62" s="478"/>
      <c r="K62" s="478"/>
    </row>
    <row r="63" spans="2:11" x14ac:dyDescent="0.25">
      <c r="B63" s="478"/>
      <c r="C63" s="478"/>
      <c r="D63" s="478"/>
      <c r="E63" s="478"/>
      <c r="F63" s="478"/>
      <c r="G63" s="478"/>
      <c r="H63" s="478"/>
      <c r="I63" s="478"/>
      <c r="J63" s="478"/>
      <c r="K63" s="478"/>
    </row>
    <row r="64" spans="2:11" ht="15.6" x14ac:dyDescent="0.3">
      <c r="B64" s="504" t="s">
        <v>639</v>
      </c>
      <c r="C64" s="480"/>
      <c r="D64" s="478"/>
      <c r="E64" s="478"/>
      <c r="F64" s="478"/>
      <c r="G64" s="478"/>
      <c r="H64" s="478"/>
      <c r="I64" s="478"/>
      <c r="J64" s="478"/>
      <c r="K64" s="478"/>
    </row>
    <row r="65" spans="2:11" ht="15.6" x14ac:dyDescent="0.3">
      <c r="B65" s="504"/>
      <c r="C65" s="480"/>
      <c r="D65" s="478"/>
      <c r="E65" s="478"/>
      <c r="F65" s="478"/>
      <c r="G65" s="478"/>
      <c r="H65" s="478"/>
      <c r="I65" s="478"/>
      <c r="J65" s="478"/>
      <c r="K65" s="478"/>
    </row>
    <row r="66" spans="2:11" ht="15.6" x14ac:dyDescent="0.3">
      <c r="B66" s="504" t="s">
        <v>604</v>
      </c>
      <c r="C66" s="595" t="s">
        <v>640</v>
      </c>
      <c r="D66" s="595"/>
      <c r="E66" s="595"/>
      <c r="F66" s="595"/>
      <c r="G66" s="595"/>
      <c r="H66" s="595"/>
      <c r="I66" s="595"/>
      <c r="J66" s="595"/>
      <c r="K66" s="478"/>
    </row>
    <row r="67" spans="2:11" ht="15.6" x14ac:dyDescent="0.3">
      <c r="B67" s="504"/>
      <c r="C67" s="595"/>
      <c r="D67" s="595"/>
      <c r="E67" s="595"/>
      <c r="F67" s="595"/>
      <c r="G67" s="595"/>
      <c r="H67" s="595"/>
      <c r="I67" s="595"/>
      <c r="J67" s="595"/>
      <c r="K67" s="478"/>
    </row>
    <row r="68" spans="2:11" ht="15.6" x14ac:dyDescent="0.3">
      <c r="B68" s="504"/>
      <c r="C68" s="595"/>
      <c r="D68" s="595"/>
      <c r="E68" s="595"/>
      <c r="F68" s="595"/>
      <c r="G68" s="595"/>
      <c r="H68" s="595"/>
      <c r="I68" s="595"/>
      <c r="J68" s="595"/>
      <c r="K68" s="478"/>
    </row>
    <row r="69" spans="2:11" ht="15.6" x14ac:dyDescent="0.3">
      <c r="B69" s="504"/>
      <c r="C69" s="595"/>
      <c r="D69" s="595"/>
      <c r="E69" s="595"/>
      <c r="F69" s="595"/>
      <c r="G69" s="595"/>
      <c r="H69" s="595"/>
      <c r="I69" s="595"/>
      <c r="J69" s="595"/>
      <c r="K69" s="478"/>
    </row>
    <row r="70" spans="2:11" x14ac:dyDescent="0.25">
      <c r="B70" s="478"/>
      <c r="C70" s="595"/>
      <c r="D70" s="595"/>
      <c r="E70" s="595"/>
      <c r="F70" s="595"/>
      <c r="G70" s="595"/>
      <c r="H70" s="595"/>
      <c r="I70" s="595"/>
      <c r="J70" s="595"/>
      <c r="K70" s="478"/>
    </row>
    <row r="71" spans="2:11" x14ac:dyDescent="0.25">
      <c r="B71" s="478"/>
      <c r="C71" s="478"/>
      <c r="D71" s="478"/>
      <c r="E71" s="478"/>
      <c r="F71" s="478"/>
      <c r="G71" s="478"/>
      <c r="H71" s="478"/>
      <c r="I71" s="478"/>
      <c r="J71" s="478"/>
      <c r="K71" s="478"/>
    </row>
    <row r="72" spans="2:11" x14ac:dyDescent="0.25">
      <c r="B72" s="478"/>
      <c r="C72" s="480"/>
      <c r="D72" s="478"/>
      <c r="E72" s="478"/>
      <c r="F72" s="478"/>
      <c r="G72" s="478"/>
      <c r="H72" s="478"/>
      <c r="I72" s="478"/>
      <c r="J72" s="478"/>
      <c r="K72" s="478"/>
    </row>
    <row r="73" spans="2:11" x14ac:dyDescent="0.25">
      <c r="B73" s="490"/>
      <c r="C73" s="591" t="s">
        <v>597</v>
      </c>
      <c r="D73" s="591"/>
      <c r="E73" s="591"/>
      <c r="F73" s="591"/>
      <c r="G73" s="591"/>
      <c r="H73" s="591"/>
      <c r="I73" s="481"/>
      <c r="J73" s="481"/>
      <c r="K73" s="478"/>
    </row>
    <row r="74" spans="2:11" x14ac:dyDescent="0.25">
      <c r="B74" s="478"/>
      <c r="C74" s="478" t="s">
        <v>598</v>
      </c>
      <c r="D74" s="478" t="str">
        <f>'Resolusies - akte wysig'!E18</f>
        <v xml:space="preserve"> </v>
      </c>
      <c r="E74" s="481"/>
      <c r="F74" s="481"/>
      <c r="G74" s="481"/>
      <c r="H74" s="481"/>
      <c r="I74" s="481"/>
      <c r="J74" s="481"/>
      <c r="K74" s="478"/>
    </row>
    <row r="75" spans="2:11" x14ac:dyDescent="0.25">
      <c r="B75" s="478"/>
      <c r="C75" s="481"/>
      <c r="D75" s="481"/>
      <c r="E75" s="481"/>
      <c r="F75" s="481"/>
      <c r="G75" s="481"/>
      <c r="H75" s="481"/>
      <c r="I75" s="481"/>
      <c r="J75" s="481"/>
      <c r="K75" s="478"/>
    </row>
    <row r="76" spans="2:11" x14ac:dyDescent="0.25">
      <c r="B76" s="478"/>
      <c r="C76" s="591" t="s">
        <v>597</v>
      </c>
      <c r="D76" s="591"/>
      <c r="E76" s="591"/>
      <c r="F76" s="591"/>
      <c r="G76" s="591"/>
      <c r="H76" s="591"/>
      <c r="I76" s="478"/>
      <c r="J76" s="478"/>
      <c r="K76" s="478"/>
    </row>
    <row r="77" spans="2:11" x14ac:dyDescent="0.25">
      <c r="B77" s="490"/>
      <c r="C77" s="478" t="s">
        <v>598</v>
      </c>
      <c r="D77" s="478" t="str">
        <f>'Resolusies - akte wysig'!E21</f>
        <v xml:space="preserve"> </v>
      </c>
      <c r="E77" s="481"/>
      <c r="F77" s="481"/>
      <c r="G77" s="481"/>
      <c r="H77" s="481"/>
      <c r="I77" s="481"/>
      <c r="J77" s="481"/>
      <c r="K77" s="478"/>
    </row>
    <row r="78" spans="2:11" x14ac:dyDescent="0.25">
      <c r="B78" s="478"/>
      <c r="C78" s="481"/>
      <c r="D78" s="481"/>
      <c r="E78" s="481"/>
      <c r="F78" s="481"/>
      <c r="G78" s="481"/>
      <c r="H78" s="481"/>
      <c r="I78" s="481"/>
      <c r="J78" s="481"/>
      <c r="K78" s="478"/>
    </row>
    <row r="79" spans="2:11" x14ac:dyDescent="0.25">
      <c r="B79" s="478"/>
      <c r="C79" s="591" t="s">
        <v>597</v>
      </c>
      <c r="D79" s="591"/>
      <c r="E79" s="591"/>
      <c r="F79" s="591"/>
      <c r="G79" s="591"/>
      <c r="H79" s="591"/>
      <c r="I79" s="478"/>
      <c r="J79" s="478"/>
      <c r="K79" s="478"/>
    </row>
    <row r="80" spans="2:11" x14ac:dyDescent="0.25">
      <c r="B80" s="490"/>
      <c r="C80" s="478" t="s">
        <v>598</v>
      </c>
      <c r="D80" s="478" t="str">
        <f>'Resolusies - akte wysig'!E24</f>
        <v xml:space="preserve"> </v>
      </c>
      <c r="E80" s="481"/>
      <c r="F80" s="481"/>
      <c r="G80" s="481"/>
      <c r="H80" s="481"/>
      <c r="I80" s="481"/>
      <c r="J80" s="481"/>
      <c r="K80" s="478"/>
    </row>
    <row r="81" spans="2:11" x14ac:dyDescent="0.25">
      <c r="B81" s="478"/>
      <c r="C81" s="481"/>
      <c r="D81" s="481"/>
      <c r="E81" s="481"/>
      <c r="F81" s="481"/>
      <c r="G81" s="481"/>
      <c r="H81" s="481"/>
      <c r="I81" s="481"/>
      <c r="J81" s="481"/>
      <c r="K81" s="478"/>
    </row>
    <row r="82" spans="2:11" x14ac:dyDescent="0.25">
      <c r="B82" s="478"/>
      <c r="C82" s="591" t="s">
        <v>597</v>
      </c>
      <c r="D82" s="591"/>
      <c r="E82" s="591"/>
      <c r="F82" s="591"/>
      <c r="G82" s="591"/>
      <c r="H82" s="591"/>
      <c r="I82" s="478"/>
      <c r="J82" s="478"/>
      <c r="K82" s="478"/>
    </row>
    <row r="83" spans="2:11" x14ac:dyDescent="0.25">
      <c r="B83" s="478"/>
      <c r="C83" s="478" t="s">
        <v>598</v>
      </c>
      <c r="D83" s="478" t="str">
        <f>'Resolusies - akte wysig'!E27</f>
        <v xml:space="preserve"> </v>
      </c>
      <c r="E83" s="481"/>
      <c r="F83" s="481"/>
      <c r="G83" s="481"/>
      <c r="H83" s="481"/>
      <c r="I83" s="478"/>
      <c r="J83" s="478"/>
      <c r="K83" s="478"/>
    </row>
    <row r="84" spans="2:11" x14ac:dyDescent="0.25">
      <c r="B84" s="478"/>
      <c r="C84" s="480"/>
      <c r="D84" s="478"/>
      <c r="E84" s="478"/>
      <c r="F84" s="478"/>
      <c r="G84" s="478"/>
      <c r="H84" s="478"/>
      <c r="I84" s="478"/>
      <c r="J84" s="478"/>
      <c r="K84" s="478"/>
    </row>
    <row r="85" spans="2:11" x14ac:dyDescent="0.25">
      <c r="B85" s="478"/>
      <c r="C85" s="481"/>
      <c r="D85" s="481"/>
      <c r="E85" s="481"/>
      <c r="F85" s="481"/>
      <c r="G85" s="481"/>
      <c r="H85" s="481"/>
      <c r="I85" s="481"/>
      <c r="J85" s="481"/>
      <c r="K85" s="478"/>
    </row>
    <row r="86" spans="2:11" x14ac:dyDescent="0.25">
      <c r="B86" s="478"/>
      <c r="C86" s="481"/>
      <c r="D86" s="481"/>
      <c r="E86" s="481"/>
      <c r="F86" s="481"/>
      <c r="G86" s="481"/>
      <c r="H86" s="481"/>
      <c r="I86" s="481"/>
      <c r="J86" s="481"/>
      <c r="K86" s="478"/>
    </row>
    <row r="87" spans="2:11" x14ac:dyDescent="0.25">
      <c r="B87" s="478"/>
      <c r="C87" s="480"/>
      <c r="D87" s="478"/>
      <c r="E87" s="478"/>
      <c r="F87" s="478"/>
      <c r="G87" s="478"/>
      <c r="H87" s="478"/>
      <c r="I87" s="478"/>
      <c r="J87" s="478"/>
      <c r="K87" s="478"/>
    </row>
    <row r="88" spans="2:11" x14ac:dyDescent="0.25">
      <c r="B88" s="478"/>
      <c r="C88" s="481"/>
      <c r="D88" s="481"/>
      <c r="E88" s="481"/>
      <c r="F88" s="481"/>
      <c r="G88" s="481"/>
      <c r="H88" s="481"/>
      <c r="I88" s="481"/>
      <c r="J88" s="481"/>
      <c r="K88" s="478"/>
    </row>
    <row r="89" spans="2:11" x14ac:dyDescent="0.25">
      <c r="B89" s="478"/>
      <c r="C89" s="481"/>
      <c r="D89" s="481"/>
      <c r="E89" s="481"/>
      <c r="F89" s="481"/>
      <c r="G89" s="481"/>
      <c r="H89" s="481"/>
      <c r="I89" s="481"/>
      <c r="J89" s="481"/>
      <c r="K89" s="478"/>
    </row>
    <row r="90" spans="2:11" x14ac:dyDescent="0.25">
      <c r="B90" s="478"/>
      <c r="C90" s="481"/>
      <c r="D90" s="481"/>
      <c r="E90" s="481"/>
      <c r="F90" s="481"/>
      <c r="G90" s="481"/>
      <c r="H90" s="481"/>
      <c r="I90" s="481"/>
      <c r="J90" s="481"/>
      <c r="K90" s="478"/>
    </row>
    <row r="91" spans="2:11" x14ac:dyDescent="0.25">
      <c r="B91" s="478"/>
      <c r="C91" s="481"/>
      <c r="D91" s="481"/>
      <c r="E91" s="481"/>
      <c r="F91" s="481"/>
      <c r="G91" s="481"/>
      <c r="H91" s="481"/>
      <c r="I91" s="481"/>
      <c r="J91" s="481"/>
      <c r="K91" s="478"/>
    </row>
    <row r="92" spans="2:11" x14ac:dyDescent="0.25">
      <c r="B92" s="478"/>
      <c r="C92" s="481"/>
      <c r="D92" s="481"/>
      <c r="E92" s="481"/>
      <c r="F92" s="481"/>
      <c r="G92" s="481"/>
      <c r="H92" s="481"/>
      <c r="I92" s="481"/>
      <c r="J92" s="481"/>
      <c r="K92" s="478"/>
    </row>
    <row r="93" spans="2:11" x14ac:dyDescent="0.25">
      <c r="B93" s="478"/>
      <c r="C93" s="481"/>
      <c r="D93" s="481"/>
      <c r="E93" s="481"/>
      <c r="F93" s="481"/>
      <c r="G93" s="481"/>
      <c r="H93" s="481"/>
      <c r="I93" s="481"/>
      <c r="J93" s="481"/>
      <c r="K93" s="478"/>
    </row>
    <row r="94" spans="2:11" x14ac:dyDescent="0.25">
      <c r="B94" s="478"/>
      <c r="C94" s="481"/>
      <c r="D94" s="481"/>
      <c r="E94" s="481"/>
      <c r="F94" s="481"/>
      <c r="G94" s="481"/>
      <c r="H94" s="481"/>
      <c r="I94" s="481"/>
      <c r="J94" s="481"/>
      <c r="K94" s="478"/>
    </row>
    <row r="95" spans="2:11" x14ac:dyDescent="0.25">
      <c r="B95" s="478"/>
      <c r="C95" s="478"/>
      <c r="D95" s="478"/>
      <c r="E95" s="478"/>
      <c r="F95" s="478"/>
      <c r="G95" s="478"/>
      <c r="H95" s="478"/>
      <c r="I95" s="478"/>
      <c r="J95" s="478"/>
      <c r="K95" s="478"/>
    </row>
    <row r="96" spans="2:11" x14ac:dyDescent="0.25">
      <c r="B96" s="478"/>
      <c r="C96" s="478"/>
      <c r="D96" s="478"/>
      <c r="E96" s="478"/>
      <c r="F96" s="478"/>
      <c r="G96" s="478"/>
      <c r="H96" s="478"/>
      <c r="I96" s="478"/>
      <c r="J96" s="478"/>
      <c r="K96" s="478"/>
    </row>
    <row r="97" spans="2:11" x14ac:dyDescent="0.25">
      <c r="B97" s="478"/>
      <c r="C97" s="478"/>
      <c r="D97" s="478"/>
      <c r="E97" s="478"/>
      <c r="F97" s="478"/>
      <c r="G97" s="478"/>
      <c r="H97" s="478"/>
      <c r="I97" s="478"/>
      <c r="J97" s="478"/>
      <c r="K97" s="478"/>
    </row>
    <row r="98" spans="2:11" x14ac:dyDescent="0.25">
      <c r="B98" s="594" t="str">
        <f>UPPER('TRUST VREALYS QUESTIONNAIRE'!H24)</f>
        <v/>
      </c>
      <c r="C98" s="594"/>
      <c r="D98" s="594"/>
      <c r="E98" s="594"/>
      <c r="F98" s="478"/>
      <c r="G98" s="478"/>
      <c r="H98" s="478"/>
      <c r="I98" s="478"/>
      <c r="J98" s="478"/>
      <c r="K98" s="478"/>
    </row>
    <row r="99" spans="2:11" x14ac:dyDescent="0.25">
      <c r="B99" s="478"/>
      <c r="C99" s="478"/>
      <c r="D99" s="478"/>
      <c r="E99" s="478"/>
      <c r="F99" s="478"/>
      <c r="G99" s="478"/>
      <c r="H99" s="478"/>
      <c r="I99" s="478"/>
      <c r="J99" s="478"/>
      <c r="K99" s="478"/>
    </row>
    <row r="100" spans="2:11" ht="17.399999999999999" x14ac:dyDescent="0.25">
      <c r="B100" s="478"/>
      <c r="C100" s="587" t="str">
        <f>UPPER('TRUST VREALYS QUESTIONNAIRE'!H24)</f>
        <v/>
      </c>
      <c r="D100" s="588"/>
      <c r="E100" s="588"/>
      <c r="F100" s="588"/>
      <c r="G100" s="588"/>
      <c r="H100" s="588"/>
      <c r="I100" s="588"/>
      <c r="J100" s="478"/>
      <c r="K100" s="478"/>
    </row>
    <row r="101" spans="2:11" ht="17.399999999999999" x14ac:dyDescent="0.25">
      <c r="B101" s="478"/>
      <c r="C101" s="500"/>
      <c r="D101" s="500"/>
      <c r="E101" s="500"/>
      <c r="F101" s="478"/>
      <c r="G101" s="500"/>
      <c r="H101" s="500"/>
      <c r="I101" s="500"/>
      <c r="J101" s="478"/>
      <c r="K101" s="478"/>
    </row>
    <row r="102" spans="2:11" ht="18" x14ac:dyDescent="0.35">
      <c r="B102" s="478"/>
      <c r="C102" s="482"/>
      <c r="D102" s="588" t="str">
        <f>D8</f>
        <v>IT NR ()</v>
      </c>
      <c r="E102" s="588"/>
      <c r="F102" s="588"/>
      <c r="G102" s="588"/>
      <c r="H102" s="588"/>
      <c r="I102" s="482"/>
      <c r="J102" s="478"/>
      <c r="K102" s="478"/>
    </row>
    <row r="103" spans="2:11" ht="18" x14ac:dyDescent="0.35">
      <c r="B103" s="478"/>
      <c r="C103" s="482"/>
      <c r="D103" s="482"/>
      <c r="E103" s="482"/>
      <c r="F103" s="482"/>
      <c r="G103" s="482"/>
      <c r="H103" s="482"/>
      <c r="I103" s="482"/>
      <c r="J103" s="478"/>
      <c r="K103" s="478"/>
    </row>
    <row r="104" spans="2:11" ht="18" x14ac:dyDescent="0.35">
      <c r="B104" s="478"/>
      <c r="C104" s="482"/>
      <c r="D104" s="588" t="s">
        <v>600</v>
      </c>
      <c r="E104" s="588"/>
      <c r="F104" s="588"/>
      <c r="G104" s="588"/>
      <c r="H104" s="588"/>
      <c r="I104" s="482"/>
      <c r="J104" s="478"/>
      <c r="K104" s="478"/>
    </row>
    <row r="105" spans="2:11" x14ac:dyDescent="0.25">
      <c r="B105" s="478"/>
      <c r="C105" s="478"/>
      <c r="D105" s="478"/>
      <c r="E105" s="478"/>
      <c r="F105" s="478"/>
      <c r="G105" s="478"/>
      <c r="H105" s="478"/>
      <c r="I105" s="478"/>
      <c r="J105" s="478"/>
      <c r="K105" s="478"/>
    </row>
    <row r="106" spans="2:11" x14ac:dyDescent="0.25">
      <c r="B106" s="478"/>
      <c r="C106" s="478"/>
      <c r="D106" s="478"/>
      <c r="E106" s="478"/>
      <c r="F106" s="478"/>
      <c r="G106" s="478"/>
      <c r="H106" s="478"/>
      <c r="I106" s="478"/>
      <c r="J106" s="478"/>
      <c r="K106" s="478"/>
    </row>
    <row r="107" spans="2:11" ht="15.6" x14ac:dyDescent="0.3">
      <c r="B107" s="593" t="s">
        <v>605</v>
      </c>
      <c r="C107" s="593"/>
      <c r="D107" s="593"/>
      <c r="E107" s="593"/>
      <c r="F107" s="593"/>
      <c r="G107" s="593"/>
      <c r="H107" s="593"/>
      <c r="I107" s="478"/>
      <c r="J107" s="478"/>
      <c r="K107" s="478"/>
    </row>
    <row r="108" spans="2:11" x14ac:dyDescent="0.25">
      <c r="B108" s="478"/>
      <c r="C108" s="478"/>
      <c r="D108" s="478"/>
      <c r="E108" s="478"/>
      <c r="F108" s="478"/>
      <c r="G108" s="478"/>
      <c r="H108" s="478"/>
      <c r="I108" s="478"/>
      <c r="J108" s="478"/>
      <c r="K108" s="478"/>
    </row>
    <row r="109" spans="2:11" ht="15.6" x14ac:dyDescent="0.3">
      <c r="B109" s="478"/>
      <c r="C109" s="496" t="s">
        <v>628</v>
      </c>
      <c r="D109" s="478"/>
      <c r="E109" s="478"/>
      <c r="F109" s="478"/>
      <c r="G109" s="478"/>
      <c r="H109" s="478"/>
      <c r="I109" s="478"/>
      <c r="J109" s="478"/>
      <c r="K109" s="478"/>
    </row>
    <row r="110" spans="2:11" x14ac:dyDescent="0.25">
      <c r="B110" s="478"/>
      <c r="C110" s="478"/>
      <c r="D110" s="478"/>
      <c r="E110" s="478"/>
      <c r="F110" s="478"/>
      <c r="G110" s="478"/>
      <c r="H110" s="478"/>
      <c r="I110" s="478"/>
      <c r="J110" s="478"/>
      <c r="K110" s="478"/>
    </row>
    <row r="111" spans="2:11" ht="15.6" x14ac:dyDescent="0.3">
      <c r="B111" s="478"/>
      <c r="C111" s="496" t="s">
        <v>629</v>
      </c>
      <c r="D111" s="478"/>
      <c r="E111" s="478"/>
      <c r="F111" s="478"/>
      <c r="G111" s="478"/>
      <c r="H111" s="478"/>
      <c r="I111" s="478"/>
      <c r="J111" s="478"/>
      <c r="K111" s="478"/>
    </row>
    <row r="112" spans="2:11" x14ac:dyDescent="0.25">
      <c r="B112" s="489"/>
      <c r="C112" s="478"/>
      <c r="D112" s="478"/>
      <c r="E112" s="478"/>
      <c r="F112" s="478"/>
      <c r="G112" s="478"/>
      <c r="H112" s="478"/>
      <c r="I112" s="478"/>
      <c r="J112" s="478"/>
      <c r="K112" s="478"/>
    </row>
    <row r="113" spans="2:11" x14ac:dyDescent="0.25">
      <c r="B113" s="483">
        <v>1</v>
      </c>
      <c r="C113" s="489" t="s">
        <v>606</v>
      </c>
      <c r="D113" s="478"/>
      <c r="E113" s="478"/>
      <c r="F113" s="478"/>
      <c r="G113" s="478"/>
      <c r="H113" s="478"/>
      <c r="I113" s="478"/>
      <c r="J113" s="478"/>
      <c r="K113" s="478"/>
    </row>
    <row r="114" spans="2:11" x14ac:dyDescent="0.25">
      <c r="B114" s="484"/>
      <c r="C114" s="478"/>
      <c r="D114" s="478"/>
      <c r="E114" s="478"/>
      <c r="F114" s="478"/>
      <c r="G114" s="478"/>
      <c r="H114" s="478"/>
      <c r="I114" s="478"/>
      <c r="J114" s="478"/>
      <c r="K114" s="478"/>
    </row>
    <row r="115" spans="2:11" x14ac:dyDescent="0.25">
      <c r="B115" s="484"/>
      <c r="C115" s="478" t="s">
        <v>598</v>
      </c>
      <c r="D115" s="478" t="str">
        <f>D74</f>
        <v xml:space="preserve"> </v>
      </c>
      <c r="E115" s="478"/>
      <c r="F115" s="478"/>
      <c r="G115" s="478" t="s">
        <v>607</v>
      </c>
      <c r="H115" s="478"/>
      <c r="I115" s="478"/>
      <c r="J115" s="478"/>
      <c r="K115" s="478"/>
    </row>
    <row r="116" spans="2:11" x14ac:dyDescent="0.25">
      <c r="B116" s="484"/>
      <c r="C116" s="478" t="s">
        <v>598</v>
      </c>
      <c r="D116" s="478" t="str">
        <f>D77</f>
        <v xml:space="preserve"> </v>
      </c>
      <c r="E116" s="478"/>
      <c r="F116" s="478"/>
      <c r="G116" s="478"/>
      <c r="H116" s="478"/>
      <c r="I116" s="478"/>
      <c r="J116" s="478"/>
      <c r="K116" s="478"/>
    </row>
    <row r="117" spans="2:11" x14ac:dyDescent="0.25">
      <c r="B117" s="484"/>
      <c r="C117" s="478" t="s">
        <v>598</v>
      </c>
      <c r="D117" s="478" t="str">
        <f>D80</f>
        <v xml:space="preserve"> </v>
      </c>
      <c r="E117" s="478"/>
      <c r="F117" s="478"/>
      <c r="G117" s="478"/>
      <c r="H117" s="478"/>
      <c r="I117" s="478"/>
      <c r="J117" s="478"/>
      <c r="K117" s="478"/>
    </row>
    <row r="118" spans="2:11" x14ac:dyDescent="0.25">
      <c r="B118" s="484"/>
      <c r="C118" s="478" t="s">
        <v>598</v>
      </c>
      <c r="D118" s="478" t="str">
        <f>D83</f>
        <v xml:space="preserve"> </v>
      </c>
      <c r="E118" s="478"/>
      <c r="F118" s="478"/>
      <c r="G118" s="478"/>
      <c r="H118" s="478"/>
      <c r="I118" s="478"/>
      <c r="J118" s="478"/>
      <c r="K118" s="478"/>
    </row>
    <row r="119" spans="2:11" x14ac:dyDescent="0.25">
      <c r="B119" s="484"/>
      <c r="C119" s="478"/>
      <c r="D119" s="478"/>
      <c r="E119" s="478"/>
      <c r="F119" s="478"/>
      <c r="G119" s="478"/>
      <c r="H119" s="478"/>
      <c r="I119" s="478"/>
      <c r="J119" s="478"/>
      <c r="K119" s="478"/>
    </row>
    <row r="120" spans="2:11" x14ac:dyDescent="0.25">
      <c r="B120" s="483">
        <v>2</v>
      </c>
      <c r="C120" s="489" t="s">
        <v>608</v>
      </c>
      <c r="D120" s="478"/>
      <c r="E120" s="478"/>
      <c r="F120" s="478"/>
      <c r="G120" s="478"/>
      <c r="H120" s="478"/>
      <c r="I120" s="478"/>
      <c r="J120" s="478"/>
      <c r="K120" s="478"/>
    </row>
    <row r="121" spans="2:11" x14ac:dyDescent="0.25">
      <c r="B121" s="484"/>
      <c r="C121" s="586" t="s">
        <v>611</v>
      </c>
      <c r="D121" s="586"/>
      <c r="E121" s="586"/>
      <c r="F121" s="586"/>
      <c r="G121" s="586"/>
      <c r="H121" s="586"/>
      <c r="I121" s="586"/>
      <c r="J121" s="586"/>
      <c r="K121" s="478"/>
    </row>
    <row r="122" spans="2:11" x14ac:dyDescent="0.25">
      <c r="B122" s="484"/>
      <c r="C122" s="586"/>
      <c r="D122" s="586"/>
      <c r="E122" s="586"/>
      <c r="F122" s="586"/>
      <c r="G122" s="586"/>
      <c r="H122" s="586"/>
      <c r="I122" s="586"/>
      <c r="J122" s="586"/>
      <c r="K122" s="478"/>
    </row>
    <row r="123" spans="2:11" x14ac:dyDescent="0.25">
      <c r="B123" s="484"/>
      <c r="C123" s="478"/>
      <c r="D123" s="478"/>
      <c r="E123" s="478"/>
      <c r="F123" s="478"/>
      <c r="G123" s="478"/>
      <c r="H123" s="478"/>
      <c r="I123" s="478"/>
      <c r="J123" s="478"/>
      <c r="K123" s="478"/>
    </row>
    <row r="124" spans="2:11" x14ac:dyDescent="0.25">
      <c r="B124" s="483">
        <v>3</v>
      </c>
      <c r="C124" s="489" t="s">
        <v>641</v>
      </c>
      <c r="D124" s="478"/>
      <c r="E124" s="478"/>
      <c r="F124" s="478"/>
      <c r="G124" s="478"/>
      <c r="H124" s="478"/>
      <c r="I124" s="478"/>
      <c r="J124" s="478"/>
      <c r="K124" s="478"/>
    </row>
    <row r="125" spans="2:11" x14ac:dyDescent="0.25">
      <c r="B125" s="484"/>
      <c r="C125" s="595" t="s">
        <v>642</v>
      </c>
      <c r="D125" s="595"/>
      <c r="E125" s="595"/>
      <c r="F125" s="595"/>
      <c r="G125" s="595"/>
      <c r="H125" s="595"/>
      <c r="I125" s="595"/>
      <c r="J125" s="595"/>
      <c r="K125" s="478"/>
    </row>
    <row r="126" spans="2:11" x14ac:dyDescent="0.25">
      <c r="B126" s="484"/>
      <c r="C126" s="595"/>
      <c r="D126" s="595"/>
      <c r="E126" s="595"/>
      <c r="F126" s="595"/>
      <c r="G126" s="595"/>
      <c r="H126" s="595"/>
      <c r="I126" s="595"/>
      <c r="J126" s="595"/>
      <c r="K126" s="478"/>
    </row>
    <row r="127" spans="2:11" x14ac:dyDescent="0.25">
      <c r="B127" s="484"/>
      <c r="C127" s="595"/>
      <c r="D127" s="595"/>
      <c r="E127" s="595"/>
      <c r="F127" s="595"/>
      <c r="G127" s="595"/>
      <c r="H127" s="595"/>
      <c r="I127" s="595"/>
      <c r="J127" s="595"/>
      <c r="K127" s="478"/>
    </row>
    <row r="128" spans="2:11" x14ac:dyDescent="0.25">
      <c r="B128" s="484"/>
      <c r="C128" s="595"/>
      <c r="D128" s="595"/>
      <c r="E128" s="595"/>
      <c r="F128" s="595"/>
      <c r="G128" s="595"/>
      <c r="H128" s="595"/>
      <c r="I128" s="595"/>
      <c r="J128" s="595"/>
      <c r="K128" s="478"/>
    </row>
    <row r="129" spans="2:11" x14ac:dyDescent="0.25">
      <c r="B129" s="484"/>
      <c r="C129" s="595"/>
      <c r="D129" s="595"/>
      <c r="E129" s="595"/>
      <c r="F129" s="595"/>
      <c r="G129" s="595"/>
      <c r="H129" s="595"/>
      <c r="I129" s="595"/>
      <c r="J129" s="595"/>
      <c r="K129" s="478"/>
    </row>
    <row r="130" spans="2:11" x14ac:dyDescent="0.25">
      <c r="B130" s="484"/>
      <c r="C130" s="478"/>
      <c r="D130" s="478"/>
      <c r="E130" s="478"/>
      <c r="F130" s="478"/>
      <c r="G130" s="478"/>
      <c r="H130" s="478"/>
      <c r="I130" s="478"/>
      <c r="J130" s="478"/>
      <c r="K130" s="478"/>
    </row>
    <row r="131" spans="2:11" x14ac:dyDescent="0.25">
      <c r="B131" s="483">
        <v>4</v>
      </c>
      <c r="C131" s="489" t="s">
        <v>643</v>
      </c>
      <c r="D131" s="478"/>
      <c r="E131" s="478"/>
      <c r="F131" s="478"/>
      <c r="G131" s="478"/>
      <c r="H131" s="478"/>
      <c r="I131" s="478"/>
      <c r="J131" s="478"/>
      <c r="K131" s="478"/>
    </row>
    <row r="132" spans="2:11" x14ac:dyDescent="0.25">
      <c r="B132" s="483"/>
      <c r="C132" s="478" t="s">
        <v>644</v>
      </c>
      <c r="D132" s="478"/>
      <c r="E132" s="478"/>
      <c r="F132" s="478"/>
      <c r="G132" s="478"/>
      <c r="H132" s="478"/>
      <c r="I132" s="478"/>
      <c r="J132" s="478"/>
      <c r="K132" s="478"/>
    </row>
    <row r="133" spans="2:11" x14ac:dyDescent="0.25">
      <c r="B133" s="478"/>
      <c r="C133" s="478"/>
      <c r="D133" s="478"/>
      <c r="E133" s="478"/>
      <c r="F133" s="478"/>
      <c r="G133" s="478"/>
      <c r="H133" s="478"/>
      <c r="I133" s="478"/>
      <c r="J133" s="478"/>
      <c r="K133" s="478"/>
    </row>
    <row r="134" spans="2:11" x14ac:dyDescent="0.25">
      <c r="B134" s="478"/>
      <c r="C134" s="497" t="s">
        <v>617</v>
      </c>
      <c r="D134" s="478"/>
      <c r="E134" s="478"/>
      <c r="F134" s="478"/>
      <c r="G134" s="478"/>
      <c r="H134" s="478"/>
      <c r="I134" s="478"/>
      <c r="J134" s="478"/>
      <c r="K134" s="478"/>
    </row>
    <row r="135" spans="2:11" x14ac:dyDescent="0.25">
      <c r="B135" s="478"/>
      <c r="C135" s="489"/>
      <c r="D135" s="478"/>
      <c r="E135" s="478"/>
      <c r="F135" s="478"/>
      <c r="G135" s="478"/>
      <c r="H135" s="478"/>
      <c r="I135" s="478"/>
      <c r="J135" s="478"/>
      <c r="K135" s="478"/>
    </row>
    <row r="136" spans="2:11" x14ac:dyDescent="0.25">
      <c r="B136" s="478"/>
      <c r="C136" s="489"/>
      <c r="D136" s="478"/>
      <c r="E136" s="478"/>
      <c r="F136" s="478"/>
      <c r="G136" s="478"/>
      <c r="H136" s="478"/>
      <c r="I136" s="478"/>
      <c r="J136" s="478"/>
      <c r="K136" s="478"/>
    </row>
    <row r="137" spans="2:11" x14ac:dyDescent="0.25">
      <c r="B137" s="478"/>
      <c r="C137" s="478" t="s">
        <v>597</v>
      </c>
      <c r="D137" s="478"/>
      <c r="E137" s="478"/>
      <c r="F137" s="478"/>
      <c r="G137" s="478"/>
      <c r="H137" s="478" t="s">
        <v>597</v>
      </c>
      <c r="I137" s="478"/>
      <c r="J137" s="478"/>
      <c r="K137" s="478"/>
    </row>
    <row r="138" spans="2:11" x14ac:dyDescent="0.25">
      <c r="B138" s="478"/>
      <c r="C138" s="478" t="s">
        <v>619</v>
      </c>
      <c r="D138" s="478"/>
      <c r="E138" s="478" t="str">
        <f>D115</f>
        <v xml:space="preserve"> </v>
      </c>
      <c r="F138" s="478"/>
      <c r="G138" s="478"/>
      <c r="H138" s="478" t="s">
        <v>620</v>
      </c>
      <c r="I138" s="478"/>
      <c r="J138" s="478"/>
      <c r="K138" s="478"/>
    </row>
    <row r="139" spans="2:11" x14ac:dyDescent="0.25">
      <c r="B139" s="478"/>
      <c r="C139" s="478"/>
      <c r="D139" s="478"/>
      <c r="E139" s="478"/>
      <c r="F139" s="478"/>
      <c r="G139" s="478"/>
      <c r="H139" s="478"/>
      <c r="I139" s="478"/>
      <c r="J139" s="478"/>
      <c r="K139" s="478"/>
    </row>
    <row r="140" spans="2:11" x14ac:dyDescent="0.25">
      <c r="B140" s="478"/>
      <c r="C140" s="478"/>
      <c r="D140" s="478"/>
      <c r="E140" s="478"/>
      <c r="F140" s="478"/>
      <c r="G140" s="478"/>
      <c r="H140" s="478"/>
      <c r="I140" s="478"/>
      <c r="J140" s="478"/>
      <c r="K140" s="478"/>
    </row>
    <row r="141" spans="2:11" x14ac:dyDescent="0.25">
      <c r="B141" s="491" t="str">
        <f>B98</f>
        <v/>
      </c>
      <c r="C141" s="492"/>
      <c r="D141" s="492"/>
      <c r="E141" s="478"/>
      <c r="F141" s="478"/>
      <c r="G141" s="478"/>
      <c r="H141" s="478"/>
      <c r="I141" s="478"/>
      <c r="J141" s="478"/>
      <c r="K141" s="478"/>
    </row>
    <row r="142" spans="2:11" x14ac:dyDescent="0.25">
      <c r="B142" s="478"/>
      <c r="C142" s="478"/>
      <c r="D142" s="478"/>
      <c r="E142" s="478"/>
      <c r="F142" s="478"/>
      <c r="G142" s="478"/>
      <c r="H142" s="478"/>
      <c r="I142" s="478"/>
      <c r="J142" s="478"/>
      <c r="K142" s="478"/>
    </row>
    <row r="143" spans="2:11" ht="17.399999999999999" x14ac:dyDescent="0.25">
      <c r="B143" s="478"/>
      <c r="C143" s="592" t="str">
        <f>C100</f>
        <v/>
      </c>
      <c r="D143" s="592"/>
      <c r="E143" s="592"/>
      <c r="F143" s="592"/>
      <c r="G143" s="592"/>
      <c r="H143" s="592"/>
      <c r="I143" s="592"/>
      <c r="J143" s="478"/>
      <c r="K143" s="478"/>
    </row>
    <row r="144" spans="2:11" ht="17.399999999999999" x14ac:dyDescent="0.25">
      <c r="B144" s="478"/>
      <c r="C144" s="500"/>
      <c r="D144" s="500"/>
      <c r="E144" s="478"/>
      <c r="F144" s="478"/>
      <c r="G144" s="478"/>
      <c r="H144" s="500"/>
      <c r="I144" s="500"/>
      <c r="J144" s="478"/>
      <c r="K144" s="478"/>
    </row>
    <row r="145" spans="2:11" ht="18" x14ac:dyDescent="0.35">
      <c r="B145" s="478"/>
      <c r="C145" s="482"/>
      <c r="D145" s="494"/>
      <c r="E145" s="588" t="str">
        <f>D102</f>
        <v>IT NR ()</v>
      </c>
      <c r="F145" s="588"/>
      <c r="G145" s="588"/>
      <c r="H145" s="495"/>
      <c r="I145" s="482"/>
      <c r="J145" s="478"/>
      <c r="K145" s="478"/>
    </row>
    <row r="146" spans="2:11" ht="18" x14ac:dyDescent="0.35">
      <c r="B146" s="478"/>
      <c r="C146" s="482"/>
      <c r="D146" s="482"/>
      <c r="E146" s="482"/>
      <c r="F146" s="482"/>
      <c r="G146" s="482"/>
      <c r="H146" s="482"/>
      <c r="I146" s="482"/>
      <c r="J146" s="478"/>
      <c r="K146" s="478"/>
    </row>
    <row r="147" spans="2:11" ht="18" x14ac:dyDescent="0.35">
      <c r="B147" s="478"/>
      <c r="C147" s="482"/>
      <c r="D147" s="588" t="s">
        <v>621</v>
      </c>
      <c r="E147" s="588"/>
      <c r="F147" s="588"/>
      <c r="G147" s="588"/>
      <c r="H147" s="588"/>
      <c r="I147" s="482"/>
      <c r="J147" s="478"/>
      <c r="K147" s="478"/>
    </row>
    <row r="148" spans="2:11" x14ac:dyDescent="0.25">
      <c r="B148" s="478"/>
      <c r="C148" s="478"/>
      <c r="D148" s="478"/>
      <c r="E148" s="478"/>
      <c r="F148" s="478"/>
      <c r="G148" s="478"/>
      <c r="H148" s="478"/>
      <c r="I148" s="478"/>
      <c r="J148" s="478"/>
      <c r="K148" s="478"/>
    </row>
    <row r="149" spans="2:11" ht="15.6" x14ac:dyDescent="0.3">
      <c r="B149" s="498" t="s">
        <v>622</v>
      </c>
      <c r="C149" s="478"/>
      <c r="D149" s="478"/>
      <c r="E149" s="478"/>
      <c r="F149" s="498" t="s">
        <v>623</v>
      </c>
      <c r="G149" s="478"/>
      <c r="H149" s="478"/>
      <c r="I149" s="498" t="s">
        <v>624</v>
      </c>
      <c r="J149" s="478"/>
      <c r="K149" s="478"/>
    </row>
    <row r="150" spans="2:11" x14ac:dyDescent="0.25">
      <c r="B150" s="478"/>
      <c r="C150" s="478"/>
      <c r="D150" s="478"/>
      <c r="E150" s="478"/>
      <c r="F150" s="478"/>
      <c r="G150" s="478"/>
      <c r="H150" s="478"/>
      <c r="I150" s="478"/>
      <c r="J150" s="478"/>
      <c r="K150" s="478"/>
    </row>
    <row r="151" spans="2:11" x14ac:dyDescent="0.25">
      <c r="B151" s="478"/>
      <c r="C151" s="478" t="str">
        <f>D115</f>
        <v xml:space="preserve"> </v>
      </c>
      <c r="D151" s="478"/>
      <c r="E151" s="478"/>
      <c r="F151" s="478" t="s">
        <v>597</v>
      </c>
      <c r="G151" s="478"/>
      <c r="H151" s="478"/>
      <c r="I151" s="478" t="s">
        <v>625</v>
      </c>
      <c r="J151" s="478"/>
      <c r="K151" s="478"/>
    </row>
    <row r="152" spans="2:11" x14ac:dyDescent="0.25">
      <c r="B152" s="478"/>
      <c r="C152" s="478"/>
      <c r="D152" s="478"/>
      <c r="E152" s="478"/>
      <c r="F152" s="478"/>
      <c r="G152" s="478"/>
      <c r="H152" s="478"/>
      <c r="I152" s="478"/>
      <c r="J152" s="478"/>
      <c r="K152" s="478"/>
    </row>
    <row r="153" spans="2:11" x14ac:dyDescent="0.25">
      <c r="B153" s="478"/>
      <c r="C153" s="478"/>
      <c r="D153" s="478"/>
      <c r="E153" s="478"/>
      <c r="F153" s="478"/>
      <c r="G153" s="478"/>
      <c r="H153" s="478"/>
      <c r="I153" s="478"/>
      <c r="J153" s="478"/>
      <c r="K153" s="478"/>
    </row>
    <row r="154" spans="2:11" x14ac:dyDescent="0.25">
      <c r="B154" s="478"/>
      <c r="C154" s="478" t="str">
        <f>D116</f>
        <v xml:space="preserve"> </v>
      </c>
      <c r="D154" s="478"/>
      <c r="E154" s="478"/>
      <c r="F154" s="478" t="s">
        <v>597</v>
      </c>
      <c r="G154" s="478"/>
      <c r="H154" s="478"/>
      <c r="I154" s="478" t="s">
        <v>625</v>
      </c>
      <c r="J154" s="478"/>
      <c r="K154" s="478"/>
    </row>
    <row r="155" spans="2:11" x14ac:dyDescent="0.25">
      <c r="B155" s="478"/>
      <c r="C155" s="478"/>
      <c r="D155" s="478"/>
      <c r="E155" s="478"/>
      <c r="F155" s="478"/>
      <c r="G155" s="478"/>
      <c r="H155" s="478"/>
      <c r="I155" s="478"/>
      <c r="J155" s="478"/>
      <c r="K155" s="478"/>
    </row>
    <row r="156" spans="2:11" x14ac:dyDescent="0.25">
      <c r="B156" s="478"/>
      <c r="C156" s="478"/>
      <c r="D156" s="478"/>
      <c r="E156" s="478"/>
      <c r="F156" s="478"/>
      <c r="G156" s="478"/>
      <c r="H156" s="478"/>
      <c r="I156" s="478"/>
      <c r="J156" s="478"/>
      <c r="K156" s="478"/>
    </row>
    <row r="157" spans="2:11" x14ac:dyDescent="0.25">
      <c r="B157" s="478"/>
      <c r="C157" s="478" t="str">
        <f>D117</f>
        <v xml:space="preserve"> </v>
      </c>
      <c r="D157" s="478"/>
      <c r="E157" s="478"/>
      <c r="F157" s="478" t="s">
        <v>597</v>
      </c>
      <c r="G157" s="478"/>
      <c r="H157" s="478"/>
      <c r="I157" s="478" t="s">
        <v>625</v>
      </c>
      <c r="J157" s="478"/>
      <c r="K157" s="478"/>
    </row>
    <row r="158" spans="2:11" x14ac:dyDescent="0.25">
      <c r="B158" s="478"/>
      <c r="C158" s="478"/>
      <c r="D158" s="478"/>
      <c r="E158" s="478"/>
      <c r="F158" s="478"/>
      <c r="G158" s="478"/>
      <c r="H158" s="478"/>
      <c r="I158" s="478"/>
      <c r="J158" s="478"/>
      <c r="K158" s="478"/>
    </row>
    <row r="159" spans="2:11" x14ac:dyDescent="0.25">
      <c r="B159" s="478"/>
      <c r="C159" s="478"/>
      <c r="D159" s="478"/>
      <c r="E159" s="478"/>
      <c r="F159" s="478"/>
      <c r="G159" s="478"/>
      <c r="H159" s="478"/>
      <c r="I159" s="478"/>
      <c r="J159" s="478"/>
      <c r="K159" s="478"/>
    </row>
    <row r="160" spans="2:11" x14ac:dyDescent="0.25">
      <c r="B160" s="478"/>
      <c r="C160" s="478" t="str">
        <f>D118</f>
        <v xml:space="preserve"> </v>
      </c>
      <c r="D160" s="478"/>
      <c r="E160" s="478"/>
      <c r="F160" s="478" t="s">
        <v>597</v>
      </c>
      <c r="G160" s="478"/>
      <c r="H160" s="478"/>
      <c r="I160" s="478" t="s">
        <v>625</v>
      </c>
      <c r="J160" s="478"/>
      <c r="K160" s="478"/>
    </row>
    <row r="161" spans="2:11" x14ac:dyDescent="0.25">
      <c r="B161" s="478"/>
      <c r="C161" s="478"/>
      <c r="D161" s="478"/>
      <c r="E161" s="478"/>
      <c r="F161" s="478"/>
      <c r="G161" s="478"/>
      <c r="H161" s="478"/>
      <c r="I161" s="478"/>
      <c r="J161" s="478"/>
      <c r="K161" s="478"/>
    </row>
    <row r="162" spans="2:11" x14ac:dyDescent="0.25">
      <c r="B162" s="478"/>
      <c r="C162" s="478"/>
      <c r="D162" s="478"/>
      <c r="E162" s="478"/>
      <c r="F162" s="478"/>
      <c r="G162" s="478"/>
      <c r="H162" s="478"/>
      <c r="I162" s="478"/>
      <c r="J162" s="478"/>
      <c r="K162" s="478"/>
    </row>
    <row r="163" spans="2:11" x14ac:dyDescent="0.25">
      <c r="B163" s="478" t="s">
        <v>630</v>
      </c>
      <c r="C163" s="478"/>
      <c r="D163" s="478"/>
      <c r="E163" s="478"/>
      <c r="F163" s="478"/>
      <c r="G163" s="478"/>
      <c r="H163" s="478"/>
      <c r="I163" s="478"/>
      <c r="J163" s="478"/>
      <c r="K163" s="478"/>
    </row>
    <row r="164" spans="2:11" x14ac:dyDescent="0.25">
      <c r="B164" s="478"/>
      <c r="C164" s="478"/>
      <c r="D164" s="478"/>
      <c r="E164" s="478"/>
      <c r="F164" s="478"/>
      <c r="G164" s="478"/>
      <c r="H164" s="478"/>
      <c r="I164" s="478"/>
      <c r="J164" s="478"/>
      <c r="K164" s="478"/>
    </row>
    <row r="165" spans="2:11" x14ac:dyDescent="0.25">
      <c r="B165" s="478"/>
      <c r="C165" s="478"/>
      <c r="D165" s="478"/>
      <c r="E165" s="478"/>
      <c r="F165" s="478"/>
      <c r="G165" s="478"/>
      <c r="H165" s="478"/>
      <c r="I165" s="478"/>
      <c r="J165" s="478"/>
      <c r="K165" s="478"/>
    </row>
    <row r="166" spans="2:11" x14ac:dyDescent="0.25">
      <c r="B166" s="478"/>
      <c r="C166" s="478"/>
      <c r="D166" s="478"/>
      <c r="E166" s="478"/>
      <c r="F166" s="478"/>
      <c r="G166" s="478"/>
      <c r="H166" s="478"/>
      <c r="I166" s="478"/>
      <c r="J166" s="478"/>
      <c r="K166" s="478"/>
    </row>
    <row r="167" spans="2:11" x14ac:dyDescent="0.25">
      <c r="B167" s="478"/>
      <c r="C167" s="478"/>
      <c r="D167" s="478"/>
      <c r="E167" s="478"/>
      <c r="F167" s="478"/>
      <c r="G167" s="478"/>
      <c r="H167" s="478"/>
      <c r="I167" s="478"/>
      <c r="J167" s="478"/>
      <c r="K167" s="478"/>
    </row>
    <row r="168" spans="2:11" x14ac:dyDescent="0.25">
      <c r="B168" s="478"/>
      <c r="C168" s="478"/>
      <c r="D168" s="478"/>
      <c r="E168" s="478"/>
      <c r="F168" s="478"/>
      <c r="G168" s="478"/>
      <c r="H168" s="478"/>
      <c r="I168" s="478"/>
      <c r="J168" s="478"/>
      <c r="K168" s="478"/>
    </row>
    <row r="169" spans="2:11" x14ac:dyDescent="0.25">
      <c r="B169" s="478"/>
      <c r="C169" s="478"/>
      <c r="D169" s="478"/>
      <c r="E169" s="478"/>
      <c r="F169" s="478"/>
      <c r="G169" s="478"/>
      <c r="H169" s="478"/>
      <c r="I169" s="478"/>
      <c r="J169" s="478"/>
      <c r="K169" s="478"/>
    </row>
    <row r="170" spans="2:11" x14ac:dyDescent="0.25">
      <c r="B170" s="478"/>
      <c r="C170" s="478"/>
      <c r="D170" s="478"/>
      <c r="E170" s="478"/>
      <c r="F170" s="478"/>
      <c r="G170" s="478"/>
      <c r="H170" s="478"/>
      <c r="I170" s="478"/>
      <c r="J170" s="478"/>
      <c r="K170" s="478"/>
    </row>
    <row r="171" spans="2:11" x14ac:dyDescent="0.25">
      <c r="B171" s="478"/>
      <c r="C171" s="478"/>
      <c r="D171" s="478"/>
      <c r="E171" s="478"/>
      <c r="F171" s="478"/>
      <c r="G171" s="478"/>
      <c r="H171" s="478"/>
      <c r="I171" s="478"/>
      <c r="J171" s="478"/>
      <c r="K171" s="478"/>
    </row>
    <row r="172" spans="2:11" x14ac:dyDescent="0.25">
      <c r="B172" s="478"/>
      <c r="C172" s="478"/>
      <c r="D172" s="478"/>
      <c r="E172" s="478"/>
      <c r="F172" s="478"/>
      <c r="G172" s="478"/>
      <c r="H172" s="478"/>
      <c r="I172" s="478"/>
      <c r="J172" s="478"/>
      <c r="K172" s="478"/>
    </row>
    <row r="173" spans="2:11" x14ac:dyDescent="0.25">
      <c r="B173" s="478"/>
      <c r="C173" s="478"/>
      <c r="D173" s="478"/>
      <c r="E173" s="478"/>
      <c r="F173" s="478"/>
      <c r="G173" s="478"/>
      <c r="H173" s="478"/>
      <c r="I173" s="478"/>
      <c r="J173" s="478"/>
      <c r="K173" s="478"/>
    </row>
    <row r="174" spans="2:11" x14ac:dyDescent="0.25">
      <c r="B174" s="478"/>
      <c r="C174" s="478"/>
      <c r="D174" s="478"/>
      <c r="E174" s="478"/>
      <c r="F174" s="478"/>
      <c r="G174" s="478"/>
      <c r="H174" s="478"/>
      <c r="I174" s="478"/>
      <c r="J174" s="478"/>
      <c r="K174" s="478"/>
    </row>
    <row r="175" spans="2:11" x14ac:dyDescent="0.25">
      <c r="B175" s="478"/>
      <c r="C175" s="478"/>
      <c r="D175" s="478"/>
      <c r="E175" s="478"/>
      <c r="F175" s="478"/>
      <c r="G175" s="478"/>
      <c r="H175" s="478"/>
      <c r="I175" s="478"/>
      <c r="J175" s="478"/>
      <c r="K175" s="478"/>
    </row>
    <row r="176" spans="2:11" x14ac:dyDescent="0.25">
      <c r="B176" s="478"/>
      <c r="C176" s="478"/>
      <c r="D176" s="478"/>
      <c r="E176" s="478"/>
      <c r="F176" s="478"/>
      <c r="G176" s="478"/>
      <c r="H176" s="478"/>
      <c r="I176" s="478"/>
      <c r="J176" s="478"/>
      <c r="K176" s="478"/>
    </row>
    <row r="177" spans="2:11" x14ac:dyDescent="0.25">
      <c r="B177" s="478"/>
      <c r="C177" s="478"/>
      <c r="D177" s="478"/>
      <c r="E177" s="478"/>
      <c r="F177" s="478"/>
      <c r="G177" s="478"/>
      <c r="H177" s="478"/>
      <c r="I177" s="478"/>
      <c r="J177" s="478"/>
      <c r="K177" s="478"/>
    </row>
    <row r="178" spans="2:11" x14ac:dyDescent="0.25">
      <c r="B178" s="478"/>
      <c r="C178" s="478"/>
      <c r="D178" s="478"/>
      <c r="E178" s="478"/>
      <c r="F178" s="478"/>
      <c r="G178" s="478"/>
      <c r="H178" s="478"/>
      <c r="I178" s="478"/>
      <c r="J178" s="478"/>
      <c r="K178" s="478"/>
    </row>
    <row r="179" spans="2:11" x14ac:dyDescent="0.25">
      <c r="B179" s="478"/>
      <c r="C179" s="478"/>
      <c r="D179" s="478"/>
      <c r="E179" s="478"/>
      <c r="F179" s="478"/>
      <c r="G179" s="478"/>
      <c r="H179" s="478"/>
      <c r="I179" s="478"/>
      <c r="J179" s="478"/>
      <c r="K179" s="478"/>
    </row>
    <row r="180" spans="2:11" x14ac:dyDescent="0.25">
      <c r="B180" s="478"/>
      <c r="C180" s="478"/>
      <c r="D180" s="478"/>
      <c r="E180" s="478"/>
      <c r="F180" s="478"/>
      <c r="G180" s="478"/>
      <c r="H180" s="478"/>
      <c r="I180" s="478"/>
      <c r="J180" s="478"/>
      <c r="K180" s="478"/>
    </row>
    <row r="181" spans="2:11" x14ac:dyDescent="0.25">
      <c r="B181" s="478"/>
      <c r="C181" s="478"/>
      <c r="D181" s="478"/>
      <c r="E181" s="478"/>
      <c r="F181" s="478"/>
      <c r="G181" s="478"/>
      <c r="H181" s="478"/>
      <c r="I181" s="478"/>
      <c r="J181" s="478"/>
      <c r="K181" s="478"/>
    </row>
    <row r="182" spans="2:11" x14ac:dyDescent="0.25">
      <c r="B182" s="478"/>
      <c r="C182" s="478"/>
      <c r="D182" s="478"/>
      <c r="E182" s="478"/>
      <c r="F182" s="478"/>
      <c r="G182" s="478"/>
      <c r="H182" s="478"/>
      <c r="I182" s="478"/>
      <c r="J182" s="478"/>
      <c r="K182" s="478"/>
    </row>
    <row r="183" spans="2:11" x14ac:dyDescent="0.25">
      <c r="B183" s="478"/>
      <c r="C183" s="478"/>
      <c r="D183" s="478"/>
      <c r="E183" s="478"/>
      <c r="F183" s="478"/>
      <c r="G183" s="478"/>
      <c r="H183" s="478"/>
      <c r="I183" s="478"/>
      <c r="J183" s="478"/>
      <c r="K183" s="478"/>
    </row>
    <row r="184" spans="2:11" x14ac:dyDescent="0.25">
      <c r="B184" s="478"/>
      <c r="C184" s="478"/>
      <c r="D184" s="478"/>
      <c r="E184" s="478"/>
      <c r="F184" s="478"/>
      <c r="G184" s="478"/>
      <c r="H184" s="478"/>
      <c r="I184" s="478"/>
      <c r="J184" s="478"/>
      <c r="K184" s="478"/>
    </row>
    <row r="185" spans="2:11" x14ac:dyDescent="0.25">
      <c r="B185" s="478"/>
      <c r="C185" s="478"/>
      <c r="D185" s="478"/>
      <c r="E185" s="478"/>
      <c r="F185" s="478"/>
      <c r="G185" s="478"/>
      <c r="H185" s="478"/>
      <c r="I185" s="478"/>
      <c r="J185" s="478"/>
      <c r="K185" s="478"/>
    </row>
    <row r="186" spans="2:11" x14ac:dyDescent="0.25">
      <c r="B186" s="478"/>
      <c r="C186" s="478"/>
      <c r="D186" s="478"/>
      <c r="E186" s="478"/>
      <c r="F186" s="478"/>
      <c r="G186" s="478"/>
      <c r="H186" s="478"/>
      <c r="I186" s="478"/>
      <c r="J186" s="478"/>
      <c r="K186" s="478"/>
    </row>
    <row r="187" spans="2:11" x14ac:dyDescent="0.25">
      <c r="B187" s="478"/>
      <c r="C187" s="478"/>
      <c r="D187" s="478"/>
      <c r="E187" s="478"/>
      <c r="F187" s="478"/>
      <c r="G187" s="478"/>
      <c r="H187" s="478"/>
      <c r="I187" s="478"/>
      <c r="J187" s="478"/>
      <c r="K187" s="478"/>
    </row>
    <row r="188" spans="2:11" x14ac:dyDescent="0.25">
      <c r="B188" s="478"/>
      <c r="C188" s="478"/>
      <c r="D188" s="478"/>
      <c r="E188" s="478"/>
      <c r="F188" s="478"/>
      <c r="G188" s="478"/>
      <c r="H188" s="478"/>
      <c r="I188" s="478"/>
      <c r="J188" s="478"/>
      <c r="K188" s="478"/>
    </row>
  </sheetData>
  <mergeCells count="28">
    <mergeCell ref="B2:E2"/>
    <mergeCell ref="D102:H102"/>
    <mergeCell ref="C4:I4"/>
    <mergeCell ref="D8:H8"/>
    <mergeCell ref="C6:I6"/>
    <mergeCell ref="B10:J16"/>
    <mergeCell ref="B20:J20"/>
    <mergeCell ref="B23:J23"/>
    <mergeCell ref="G27:J29"/>
    <mergeCell ref="C58:I58"/>
    <mergeCell ref="C60:I60"/>
    <mergeCell ref="C62:I62"/>
    <mergeCell ref="B54:E54"/>
    <mergeCell ref="C56:I56"/>
    <mergeCell ref="C66:J70"/>
    <mergeCell ref="C73:H73"/>
    <mergeCell ref="C76:H76"/>
    <mergeCell ref="C79:H79"/>
    <mergeCell ref="C82:H82"/>
    <mergeCell ref="B98:E98"/>
    <mergeCell ref="D147:H147"/>
    <mergeCell ref="C100:I100"/>
    <mergeCell ref="D104:H104"/>
    <mergeCell ref="B107:H107"/>
    <mergeCell ref="C121:J122"/>
    <mergeCell ref="C125:J129"/>
    <mergeCell ref="C143:I143"/>
    <mergeCell ref="E145:G14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AL1639"/>
  <sheetViews>
    <sheetView view="pageBreakPreview" topLeftCell="A143" zoomScaleSheetLayoutView="100" workbookViewId="0">
      <selection activeCell="I153" sqref="I153"/>
    </sheetView>
  </sheetViews>
  <sheetFormatPr defaultColWidth="9.109375" defaultRowHeight="13.8" x14ac:dyDescent="0.25"/>
  <cols>
    <col min="1" max="1" width="9.109375" style="98"/>
    <col min="2" max="2" width="3.6640625" style="98" customWidth="1"/>
    <col min="3" max="11" width="9.109375" style="98"/>
    <col min="12" max="12" width="3.6640625" style="98" customWidth="1"/>
    <col min="13" max="13" width="9.109375" style="98"/>
    <col min="14" max="14" width="3.44140625" style="98" customWidth="1"/>
    <col min="15" max="25" width="4.6640625" style="98" customWidth="1"/>
    <col min="26" max="26" width="9.109375" style="98"/>
    <col min="27" max="36" width="8.6640625" style="98" customWidth="1"/>
    <col min="37" max="37" width="15" style="98" customWidth="1"/>
    <col min="38" max="16384" width="9.109375" style="98"/>
  </cols>
  <sheetData>
    <row r="3" spans="2:12" x14ac:dyDescent="0.25">
      <c r="B3" s="374"/>
      <c r="C3" s="375"/>
      <c r="D3" s="375"/>
      <c r="E3" s="375"/>
      <c r="F3" s="375"/>
      <c r="G3" s="375"/>
      <c r="H3" s="375"/>
      <c r="I3" s="375"/>
      <c r="J3" s="375"/>
      <c r="K3" s="375"/>
      <c r="L3" s="376"/>
    </row>
    <row r="4" spans="2:12" x14ac:dyDescent="0.25">
      <c r="B4" s="377"/>
      <c r="C4" s="378"/>
      <c r="D4" s="378"/>
      <c r="E4" s="378"/>
      <c r="F4" s="378"/>
      <c r="G4" s="378"/>
      <c r="H4" s="378"/>
      <c r="I4" s="378"/>
      <c r="J4" s="378"/>
      <c r="K4" s="378"/>
      <c r="L4" s="379"/>
    </row>
    <row r="5" spans="2:12" x14ac:dyDescent="0.25">
      <c r="B5" s="377"/>
      <c r="C5" s="378"/>
      <c r="D5" s="378"/>
      <c r="E5" s="378"/>
      <c r="F5" s="378"/>
      <c r="G5" s="378"/>
      <c r="H5" s="378"/>
      <c r="I5" s="378"/>
      <c r="J5" s="378"/>
      <c r="K5" s="378"/>
      <c r="L5" s="379"/>
    </row>
    <row r="6" spans="2:12" x14ac:dyDescent="0.25">
      <c r="B6" s="377"/>
      <c r="C6" s="378"/>
      <c r="D6" s="378"/>
      <c r="E6" s="378"/>
      <c r="F6" s="378"/>
      <c r="G6" s="378"/>
      <c r="H6" s="378"/>
      <c r="I6" s="378"/>
      <c r="J6" s="378"/>
      <c r="K6" s="378"/>
      <c r="L6" s="379"/>
    </row>
    <row r="7" spans="2:12" x14ac:dyDescent="0.25">
      <c r="B7" s="377"/>
      <c r="C7" s="378"/>
      <c r="D7" s="378"/>
      <c r="E7" s="378"/>
      <c r="F7" s="378"/>
      <c r="G7" s="378"/>
      <c r="H7" s="378"/>
      <c r="I7" s="378"/>
      <c r="J7" s="378"/>
      <c r="K7" s="378"/>
      <c r="L7" s="379"/>
    </row>
    <row r="8" spans="2:12" x14ac:dyDescent="0.25">
      <c r="B8" s="377"/>
      <c r="C8" s="378"/>
      <c r="D8" s="378"/>
      <c r="E8" s="378"/>
      <c r="F8" s="378"/>
      <c r="G8" s="378"/>
      <c r="H8" s="378"/>
      <c r="I8" s="378"/>
      <c r="J8" s="378"/>
      <c r="K8" s="378"/>
      <c r="L8" s="379"/>
    </row>
    <row r="9" spans="2:12" x14ac:dyDescent="0.25">
      <c r="B9" s="380"/>
      <c r="C9" s="381"/>
      <c r="D9" s="381"/>
      <c r="E9" s="381"/>
      <c r="F9" s="381"/>
      <c r="G9" s="381"/>
      <c r="H9" s="381"/>
      <c r="I9" s="381"/>
      <c r="J9" s="381"/>
      <c r="K9" s="381"/>
      <c r="L9" s="382"/>
    </row>
    <row r="10" spans="2:12" x14ac:dyDescent="0.25">
      <c r="B10" s="377"/>
      <c r="C10" s="378"/>
      <c r="D10" s="378"/>
      <c r="E10" s="378"/>
      <c r="F10" s="378"/>
      <c r="G10" s="378"/>
      <c r="H10" s="378"/>
      <c r="I10" s="378"/>
      <c r="J10" s="378"/>
      <c r="K10" s="378"/>
      <c r="L10" s="379"/>
    </row>
    <row r="11" spans="2:12" ht="28.2" x14ac:dyDescent="0.5">
      <c r="B11" s="628" t="s">
        <v>460</v>
      </c>
      <c r="C11" s="629"/>
      <c r="D11" s="629"/>
      <c r="E11" s="629"/>
      <c r="F11" s="629"/>
      <c r="G11" s="629"/>
      <c r="H11" s="629"/>
      <c r="I11" s="629"/>
      <c r="J11" s="629"/>
      <c r="K11" s="629"/>
      <c r="L11" s="630"/>
    </row>
    <row r="12" spans="2:12" x14ac:dyDescent="0.25">
      <c r="B12" s="377"/>
      <c r="C12" s="378"/>
      <c r="D12" s="378"/>
      <c r="E12" s="378"/>
      <c r="F12" s="378"/>
      <c r="G12" s="378"/>
      <c r="H12" s="378"/>
      <c r="I12" s="378"/>
      <c r="J12" s="378"/>
      <c r="K12" s="378"/>
      <c r="L12" s="379"/>
    </row>
    <row r="13" spans="2:12" ht="28.2" x14ac:dyDescent="0.5">
      <c r="B13" s="628" t="s">
        <v>461</v>
      </c>
      <c r="C13" s="629"/>
      <c r="D13" s="629"/>
      <c r="E13" s="629"/>
      <c r="F13" s="629"/>
      <c r="G13" s="629"/>
      <c r="H13" s="629"/>
      <c r="I13" s="629"/>
      <c r="J13" s="629"/>
      <c r="K13" s="629"/>
      <c r="L13" s="630"/>
    </row>
    <row r="14" spans="2:12" x14ac:dyDescent="0.25">
      <c r="B14" s="377"/>
      <c r="C14" s="378"/>
      <c r="D14" s="378"/>
      <c r="E14" s="378"/>
      <c r="F14" s="378"/>
      <c r="G14" s="378"/>
      <c r="H14" s="378"/>
      <c r="I14" s="378"/>
      <c r="J14" s="378"/>
      <c r="K14" s="378"/>
      <c r="L14" s="379"/>
    </row>
    <row r="15" spans="2:12" ht="28.2" x14ac:dyDescent="0.5">
      <c r="B15" s="631">
        <f>'TRUST VREALYS QUESTIONNAIRE'!H24</f>
        <v>0</v>
      </c>
      <c r="C15" s="629"/>
      <c r="D15" s="629"/>
      <c r="E15" s="629"/>
      <c r="F15" s="629"/>
      <c r="G15" s="629"/>
      <c r="H15" s="629"/>
      <c r="I15" s="629"/>
      <c r="J15" s="629"/>
      <c r="K15" s="629"/>
      <c r="L15" s="630"/>
    </row>
    <row r="16" spans="2:12" x14ac:dyDescent="0.25">
      <c r="B16" s="377"/>
      <c r="C16" s="378"/>
      <c r="D16" s="378"/>
      <c r="E16" s="378"/>
      <c r="F16" s="378"/>
      <c r="G16" s="378"/>
      <c r="H16" s="378"/>
      <c r="I16" s="378"/>
      <c r="J16" s="378"/>
      <c r="K16" s="378"/>
      <c r="L16" s="379"/>
    </row>
    <row r="17" spans="2:12" x14ac:dyDescent="0.25">
      <c r="B17" s="377"/>
      <c r="C17" s="378"/>
      <c r="D17" s="378"/>
      <c r="E17" s="378"/>
      <c r="F17" s="378"/>
      <c r="G17" s="378"/>
      <c r="H17" s="378"/>
      <c r="I17" s="378"/>
      <c r="J17" s="378"/>
      <c r="K17" s="378"/>
      <c r="L17" s="379"/>
    </row>
    <row r="18" spans="2:12" x14ac:dyDescent="0.25">
      <c r="B18" s="377"/>
      <c r="C18" s="378"/>
      <c r="D18" s="378"/>
      <c r="E18" s="378"/>
      <c r="F18" s="378"/>
      <c r="G18" s="378"/>
      <c r="H18" s="378"/>
      <c r="I18" s="378"/>
      <c r="J18" s="378"/>
      <c r="K18" s="378"/>
      <c r="L18" s="379"/>
    </row>
    <row r="19" spans="2:12" x14ac:dyDescent="0.25">
      <c r="B19" s="377"/>
      <c r="C19" s="378"/>
      <c r="D19" s="378"/>
      <c r="E19" s="378"/>
      <c r="F19" s="378"/>
      <c r="G19" s="378"/>
      <c r="H19" s="378"/>
      <c r="I19" s="378"/>
      <c r="J19" s="378"/>
      <c r="K19" s="378"/>
      <c r="L19" s="379"/>
    </row>
    <row r="20" spans="2:12" x14ac:dyDescent="0.25">
      <c r="B20" s="377"/>
      <c r="C20" s="378"/>
      <c r="D20" s="378"/>
      <c r="E20" s="378"/>
      <c r="F20" s="378"/>
      <c r="G20" s="378"/>
      <c r="H20" s="378"/>
      <c r="I20" s="378"/>
      <c r="J20" s="378"/>
      <c r="K20" s="378"/>
      <c r="L20" s="379"/>
    </row>
    <row r="21" spans="2:12" x14ac:dyDescent="0.25">
      <c r="B21" s="377"/>
      <c r="C21" s="378"/>
      <c r="D21" s="378"/>
      <c r="E21" s="378"/>
      <c r="F21" s="378"/>
      <c r="G21" s="378"/>
      <c r="H21" s="378"/>
      <c r="I21" s="378"/>
      <c r="J21" s="378"/>
      <c r="K21" s="378"/>
      <c r="L21" s="379"/>
    </row>
    <row r="22" spans="2:12" x14ac:dyDescent="0.25">
      <c r="B22" s="377"/>
      <c r="C22" s="378"/>
      <c r="D22" s="378"/>
      <c r="E22" s="378"/>
      <c r="F22" s="378"/>
      <c r="G22" s="378"/>
      <c r="H22" s="378"/>
      <c r="I22" s="378"/>
      <c r="J22" s="378"/>
      <c r="K22" s="378"/>
      <c r="L22" s="379"/>
    </row>
    <row r="23" spans="2:12" x14ac:dyDescent="0.25">
      <c r="B23" s="377"/>
      <c r="C23" s="378"/>
      <c r="D23" s="378"/>
      <c r="E23" s="378"/>
      <c r="F23" s="378"/>
      <c r="G23" s="378"/>
      <c r="H23" s="378"/>
      <c r="I23" s="378"/>
      <c r="J23" s="378"/>
      <c r="K23" s="378"/>
      <c r="L23" s="379"/>
    </row>
    <row r="24" spans="2:12" x14ac:dyDescent="0.25">
      <c r="B24" s="377"/>
      <c r="C24" s="378"/>
      <c r="D24" s="378"/>
      <c r="E24" s="378"/>
      <c r="F24" s="378"/>
      <c r="G24" s="378"/>
      <c r="H24" s="378"/>
      <c r="I24" s="378"/>
      <c r="J24" s="378"/>
      <c r="K24" s="378"/>
      <c r="L24" s="379"/>
    </row>
    <row r="25" spans="2:12" x14ac:dyDescent="0.25">
      <c r="B25" s="377"/>
      <c r="C25" s="378"/>
      <c r="D25" s="378"/>
      <c r="E25" s="378"/>
      <c r="F25" s="378"/>
      <c r="G25" s="378"/>
      <c r="H25" s="378"/>
      <c r="I25" s="378"/>
      <c r="J25" s="378"/>
      <c r="K25" s="378"/>
      <c r="L25" s="379"/>
    </row>
    <row r="26" spans="2:12" x14ac:dyDescent="0.25">
      <c r="B26" s="377"/>
      <c r="C26" s="378"/>
      <c r="D26" s="378"/>
      <c r="E26" s="378"/>
      <c r="F26" s="378"/>
      <c r="G26" s="378"/>
      <c r="H26" s="378"/>
      <c r="I26" s="378"/>
      <c r="J26" s="378"/>
      <c r="K26" s="378"/>
      <c r="L26" s="379"/>
    </row>
    <row r="27" spans="2:12" x14ac:dyDescent="0.25">
      <c r="B27" s="377"/>
      <c r="C27" s="378"/>
      <c r="D27" s="378"/>
      <c r="E27" s="378"/>
      <c r="F27" s="378"/>
      <c r="G27" s="378"/>
      <c r="H27" s="378"/>
      <c r="I27" s="378"/>
      <c r="J27" s="378"/>
      <c r="K27" s="378"/>
      <c r="L27" s="379"/>
    </row>
    <row r="28" spans="2:12" x14ac:dyDescent="0.25">
      <c r="B28" s="377"/>
      <c r="C28" s="378"/>
      <c r="D28" s="378"/>
      <c r="E28" s="378"/>
      <c r="F28" s="378"/>
      <c r="G28" s="378"/>
      <c r="H28" s="378"/>
      <c r="I28" s="378"/>
      <c r="J28" s="378"/>
      <c r="K28" s="378"/>
      <c r="L28" s="379"/>
    </row>
    <row r="29" spans="2:12" x14ac:dyDescent="0.25">
      <c r="B29" s="377"/>
      <c r="C29" s="378"/>
      <c r="D29" s="378"/>
      <c r="E29" s="378"/>
      <c r="F29" s="378"/>
      <c r="G29" s="378"/>
      <c r="H29" s="378"/>
      <c r="I29" s="378"/>
      <c r="J29" s="378"/>
      <c r="K29" s="378"/>
      <c r="L29" s="379"/>
    </row>
    <row r="30" spans="2:12" x14ac:dyDescent="0.25">
      <c r="B30" s="377"/>
      <c r="C30" s="378"/>
      <c r="D30" s="378"/>
      <c r="E30" s="378"/>
      <c r="F30" s="378"/>
      <c r="G30" s="378"/>
      <c r="H30" s="378"/>
      <c r="I30" s="378"/>
      <c r="J30" s="378"/>
      <c r="K30" s="378"/>
      <c r="L30" s="379"/>
    </row>
    <row r="31" spans="2:12" x14ac:dyDescent="0.25">
      <c r="B31" s="377"/>
      <c r="C31" s="378"/>
      <c r="D31" s="378"/>
      <c r="E31" s="378"/>
      <c r="F31" s="378"/>
      <c r="G31" s="378"/>
      <c r="H31" s="378"/>
      <c r="I31" s="378"/>
      <c r="J31" s="378"/>
      <c r="K31" s="378"/>
      <c r="L31" s="379"/>
    </row>
    <row r="32" spans="2:12" x14ac:dyDescent="0.25">
      <c r="B32" s="377"/>
      <c r="C32" s="378"/>
      <c r="D32" s="378"/>
      <c r="E32" s="378"/>
      <c r="F32" s="378"/>
      <c r="G32" s="378"/>
      <c r="H32" s="378"/>
      <c r="I32" s="378"/>
      <c r="J32" s="378"/>
      <c r="K32" s="378"/>
      <c r="L32" s="379"/>
    </row>
    <row r="33" spans="2:12" x14ac:dyDescent="0.25">
      <c r="B33" s="377"/>
      <c r="C33" s="378"/>
      <c r="D33" s="378"/>
      <c r="E33" s="378"/>
      <c r="F33" s="378"/>
      <c r="G33" s="378"/>
      <c r="H33" s="378"/>
      <c r="I33" s="378"/>
      <c r="J33" s="378"/>
      <c r="K33" s="378"/>
      <c r="L33" s="379"/>
    </row>
    <row r="34" spans="2:12" x14ac:dyDescent="0.25">
      <c r="B34" s="377"/>
      <c r="C34" s="378"/>
      <c r="D34" s="378"/>
      <c r="E34" s="378"/>
      <c r="F34" s="378"/>
      <c r="G34" s="378"/>
      <c r="H34" s="378"/>
      <c r="I34" s="378"/>
      <c r="J34" s="378"/>
      <c r="K34" s="378"/>
      <c r="L34" s="379"/>
    </row>
    <row r="35" spans="2:12" x14ac:dyDescent="0.25">
      <c r="B35" s="377"/>
      <c r="C35" s="378"/>
      <c r="D35" s="378"/>
      <c r="E35" s="378"/>
      <c r="F35" s="378"/>
      <c r="G35" s="378"/>
      <c r="H35" s="378"/>
      <c r="I35" s="378"/>
      <c r="J35" s="378"/>
      <c r="K35" s="378"/>
      <c r="L35" s="379"/>
    </row>
    <row r="36" spans="2:12" x14ac:dyDescent="0.25">
      <c r="B36" s="377"/>
      <c r="C36" s="378"/>
      <c r="D36" s="378"/>
      <c r="E36" s="378"/>
      <c r="F36" s="378"/>
      <c r="G36" s="378"/>
      <c r="H36" s="378"/>
      <c r="I36" s="378"/>
      <c r="J36" s="378"/>
      <c r="K36" s="378"/>
      <c r="L36" s="379"/>
    </row>
    <row r="37" spans="2:12" x14ac:dyDescent="0.25">
      <c r="B37" s="377"/>
      <c r="C37" s="378"/>
      <c r="D37" s="378"/>
      <c r="E37" s="378"/>
      <c r="F37" s="378"/>
      <c r="G37" s="378"/>
      <c r="H37" s="378"/>
      <c r="I37" s="378"/>
      <c r="J37" s="378"/>
      <c r="K37" s="378"/>
      <c r="L37" s="379"/>
    </row>
    <row r="38" spans="2:12" x14ac:dyDescent="0.25">
      <c r="B38" s="377"/>
      <c r="C38" s="378"/>
      <c r="D38" s="378"/>
      <c r="E38" s="378"/>
      <c r="F38" s="378"/>
      <c r="G38" s="378"/>
      <c r="H38" s="378"/>
      <c r="I38" s="378"/>
      <c r="J38" s="378"/>
      <c r="K38" s="378"/>
      <c r="L38" s="379"/>
    </row>
    <row r="39" spans="2:12" x14ac:dyDescent="0.25">
      <c r="B39" s="377"/>
      <c r="C39" s="378"/>
      <c r="D39" s="378"/>
      <c r="E39" s="378"/>
      <c r="F39" s="378"/>
      <c r="G39" s="378"/>
      <c r="H39" s="378"/>
      <c r="I39" s="378"/>
      <c r="J39" s="378"/>
      <c r="K39" s="378"/>
      <c r="L39" s="379"/>
    </row>
    <row r="40" spans="2:12" x14ac:dyDescent="0.25">
      <c r="B40" s="377"/>
      <c r="C40" s="378"/>
      <c r="D40" s="378"/>
      <c r="E40" s="378"/>
      <c r="F40" s="378"/>
      <c r="G40" s="378"/>
      <c r="H40" s="378"/>
      <c r="I40" s="378"/>
      <c r="J40" s="378"/>
      <c r="K40" s="378"/>
      <c r="L40" s="379"/>
    </row>
    <row r="41" spans="2:12" x14ac:dyDescent="0.25">
      <c r="B41" s="377"/>
      <c r="C41" s="378"/>
      <c r="D41" s="378"/>
      <c r="E41" s="378"/>
      <c r="F41" s="378"/>
      <c r="G41" s="378"/>
      <c r="H41" s="378"/>
      <c r="I41" s="378"/>
      <c r="J41" s="378"/>
      <c r="K41" s="378"/>
      <c r="L41" s="379"/>
    </row>
    <row r="42" spans="2:12" x14ac:dyDescent="0.25">
      <c r="B42" s="377"/>
      <c r="C42" s="378"/>
      <c r="D42" s="378"/>
      <c r="E42" s="378"/>
      <c r="F42" s="378"/>
      <c r="G42" s="378"/>
      <c r="H42" s="378"/>
      <c r="I42" s="378"/>
      <c r="J42" s="378"/>
      <c r="K42" s="378"/>
      <c r="L42" s="379"/>
    </row>
    <row r="43" spans="2:12" x14ac:dyDescent="0.25">
      <c r="B43" s="377"/>
      <c r="C43" s="378"/>
      <c r="D43" s="378"/>
      <c r="E43" s="378"/>
      <c r="F43" s="378"/>
      <c r="G43" s="378"/>
      <c r="H43" s="378"/>
      <c r="I43" s="378"/>
      <c r="J43" s="378"/>
      <c r="K43" s="378"/>
      <c r="L43" s="379"/>
    </row>
    <row r="44" spans="2:12" x14ac:dyDescent="0.25">
      <c r="B44" s="377"/>
      <c r="C44" s="378"/>
      <c r="D44" s="378"/>
      <c r="E44" s="378"/>
      <c r="F44" s="378"/>
      <c r="G44" s="378"/>
      <c r="H44" s="378"/>
      <c r="I44" s="378"/>
      <c r="J44" s="378"/>
      <c r="K44" s="378"/>
      <c r="L44" s="379"/>
    </row>
    <row r="45" spans="2:12" x14ac:dyDescent="0.25">
      <c r="B45" s="377"/>
      <c r="C45" s="378"/>
      <c r="D45" s="378"/>
      <c r="E45" s="378"/>
      <c r="F45" s="378"/>
      <c r="G45" s="378"/>
      <c r="H45" s="378"/>
      <c r="I45" s="378"/>
      <c r="J45" s="378"/>
      <c r="K45" s="378"/>
      <c r="L45" s="379"/>
    </row>
    <row r="46" spans="2:12" x14ac:dyDescent="0.25">
      <c r="B46" s="377"/>
      <c r="C46" s="378"/>
      <c r="D46" s="378"/>
      <c r="E46" s="378"/>
      <c r="F46" s="378"/>
      <c r="G46" s="378"/>
      <c r="H46" s="378"/>
      <c r="I46" s="378"/>
      <c r="J46" s="378"/>
      <c r="K46" s="378"/>
      <c r="L46" s="379"/>
    </row>
    <row r="47" spans="2:12" x14ac:dyDescent="0.25">
      <c r="B47" s="377"/>
      <c r="C47" s="378"/>
      <c r="D47" s="378"/>
      <c r="E47" s="378"/>
      <c r="F47" s="378"/>
      <c r="G47" s="378"/>
      <c r="H47" s="378"/>
      <c r="I47" s="378"/>
      <c r="J47" s="378"/>
      <c r="K47" s="378"/>
      <c r="L47" s="379"/>
    </row>
    <row r="48" spans="2:12" x14ac:dyDescent="0.25">
      <c r="B48" s="377"/>
      <c r="C48" s="378"/>
      <c r="D48" s="378"/>
      <c r="E48" s="378"/>
      <c r="F48" s="378"/>
      <c r="G48" s="378"/>
      <c r="H48" s="378"/>
      <c r="I48" s="378"/>
      <c r="J48" s="378"/>
      <c r="K48" s="378"/>
      <c r="L48" s="379"/>
    </row>
    <row r="49" spans="2:12" x14ac:dyDescent="0.25">
      <c r="B49" s="377"/>
      <c r="C49" s="378"/>
      <c r="D49" s="378"/>
      <c r="E49" s="378"/>
      <c r="F49" s="378"/>
      <c r="G49" s="378"/>
      <c r="H49" s="378"/>
      <c r="I49" s="378"/>
      <c r="J49" s="378"/>
      <c r="K49" s="378"/>
      <c r="L49" s="379"/>
    </row>
    <row r="50" spans="2:12" x14ac:dyDescent="0.25">
      <c r="B50" s="377"/>
      <c r="C50" s="378"/>
      <c r="D50" s="378"/>
      <c r="E50" s="378"/>
      <c r="F50" s="378"/>
      <c r="G50" s="378"/>
      <c r="H50" s="378"/>
      <c r="I50" s="378"/>
      <c r="J50" s="378"/>
      <c r="K50" s="378"/>
      <c r="L50" s="379"/>
    </row>
    <row r="51" spans="2:12" x14ac:dyDescent="0.25">
      <c r="B51" s="383"/>
      <c r="C51" s="384"/>
      <c r="D51" s="384"/>
      <c r="E51" s="384"/>
      <c r="F51" s="384"/>
      <c r="G51" s="384"/>
      <c r="H51" s="384"/>
      <c r="I51" s="384"/>
      <c r="J51" s="384"/>
      <c r="K51" s="384"/>
      <c r="L51" s="385"/>
    </row>
    <row r="53" spans="2:12" ht="18" customHeight="1" x14ac:dyDescent="0.25">
      <c r="B53" s="374"/>
      <c r="C53" s="375"/>
      <c r="D53" s="375"/>
      <c r="E53" s="375"/>
      <c r="F53" s="375"/>
      <c r="G53" s="375"/>
      <c r="H53" s="375"/>
      <c r="I53" s="375"/>
      <c r="J53" s="375"/>
      <c r="K53" s="375"/>
      <c r="L53" s="376"/>
    </row>
    <row r="54" spans="2:12" ht="18" customHeight="1" x14ac:dyDescent="0.25">
      <c r="B54" s="632" t="s">
        <v>462</v>
      </c>
      <c r="C54" s="633"/>
      <c r="D54" s="633"/>
      <c r="E54" s="633"/>
      <c r="F54" s="633"/>
      <c r="G54" s="633"/>
      <c r="H54" s="633"/>
      <c r="I54" s="633"/>
      <c r="J54" s="633"/>
      <c r="K54" s="633"/>
      <c r="L54" s="634"/>
    </row>
    <row r="55" spans="2:12" ht="18" customHeight="1" x14ac:dyDescent="0.25">
      <c r="B55" s="632" t="str">
        <f>"VAN  DIE "&amp;'TRUST VREALYS QUESTIONNAIRE'!$H$24</f>
        <v xml:space="preserve">VAN  DIE </v>
      </c>
      <c r="C55" s="633"/>
      <c r="D55" s="633"/>
      <c r="E55" s="633"/>
      <c r="F55" s="633"/>
      <c r="G55" s="633"/>
      <c r="H55" s="633"/>
      <c r="I55" s="633"/>
      <c r="J55" s="633"/>
      <c r="K55" s="633"/>
      <c r="L55" s="634"/>
    </row>
    <row r="56" spans="2:12" ht="18" customHeight="1" x14ac:dyDescent="0.25">
      <c r="B56" s="632" t="s">
        <v>463</v>
      </c>
      <c r="C56" s="633"/>
      <c r="D56" s="633"/>
      <c r="E56" s="633"/>
      <c r="F56" s="633"/>
      <c r="G56" s="633"/>
      <c r="H56" s="633"/>
      <c r="I56" s="633"/>
      <c r="J56" s="633"/>
      <c r="K56" s="633"/>
      <c r="L56" s="634"/>
    </row>
    <row r="57" spans="2:12" ht="18" customHeight="1" x14ac:dyDescent="0.25">
      <c r="B57" s="377"/>
      <c r="C57" s="371" t="s">
        <v>464</v>
      </c>
      <c r="D57" s="378"/>
      <c r="E57" s="378"/>
      <c r="F57" s="378"/>
      <c r="G57" s="378"/>
      <c r="H57" s="378"/>
      <c r="I57" s="378"/>
      <c r="J57" s="378"/>
      <c r="K57" s="371" t="s">
        <v>465</v>
      </c>
      <c r="L57" s="379"/>
    </row>
    <row r="58" spans="2:12" ht="18" customHeight="1" x14ac:dyDescent="0.25">
      <c r="B58" s="380"/>
      <c r="C58" s="381"/>
      <c r="D58" s="381"/>
      <c r="E58" s="381"/>
      <c r="F58" s="381"/>
      <c r="G58" s="381"/>
      <c r="H58" s="381"/>
      <c r="I58" s="381"/>
      <c r="J58" s="381"/>
      <c r="K58" s="381"/>
      <c r="L58" s="382"/>
    </row>
    <row r="59" spans="2:12" ht="18" customHeight="1" x14ac:dyDescent="0.25">
      <c r="B59" s="377"/>
      <c r="C59" s="393">
        <v>1</v>
      </c>
      <c r="D59" s="103" t="s">
        <v>466</v>
      </c>
      <c r="E59" s="394"/>
      <c r="F59" s="394"/>
      <c r="G59" s="394"/>
      <c r="H59" s="394"/>
      <c r="I59" s="394"/>
      <c r="J59" s="394"/>
      <c r="K59" s="393">
        <v>2</v>
      </c>
      <c r="L59" s="379"/>
    </row>
    <row r="60" spans="2:12" ht="18" customHeight="1" x14ac:dyDescent="0.5">
      <c r="B60" s="388"/>
      <c r="C60" s="393">
        <v>2</v>
      </c>
      <c r="D60" s="103" t="s">
        <v>467</v>
      </c>
      <c r="E60" s="394"/>
      <c r="F60" s="394"/>
      <c r="G60" s="394"/>
      <c r="H60" s="394"/>
      <c r="I60" s="394"/>
      <c r="J60" s="394"/>
      <c r="K60" s="393">
        <v>8</v>
      </c>
      <c r="L60" s="389"/>
    </row>
    <row r="61" spans="2:12" ht="18" customHeight="1" x14ac:dyDescent="0.25">
      <c r="B61" s="377"/>
      <c r="C61" s="393">
        <v>3</v>
      </c>
      <c r="D61" s="103" t="s">
        <v>468</v>
      </c>
      <c r="E61" s="394"/>
      <c r="F61" s="394"/>
      <c r="G61" s="394"/>
      <c r="H61" s="394"/>
      <c r="I61" s="394"/>
      <c r="J61" s="394"/>
      <c r="K61" s="393">
        <v>8</v>
      </c>
      <c r="L61" s="379"/>
    </row>
    <row r="62" spans="2:12" ht="18" customHeight="1" x14ac:dyDescent="0.5">
      <c r="B62" s="388"/>
      <c r="C62" s="393">
        <v>4</v>
      </c>
      <c r="D62" s="103" t="s">
        <v>469</v>
      </c>
      <c r="E62" s="394"/>
      <c r="F62" s="394"/>
      <c r="G62" s="394"/>
      <c r="H62" s="394"/>
      <c r="I62" s="394"/>
      <c r="J62" s="394"/>
      <c r="K62" s="393">
        <v>9</v>
      </c>
      <c r="L62" s="389"/>
    </row>
    <row r="63" spans="2:12" ht="15" customHeight="1" x14ac:dyDescent="0.25">
      <c r="B63" s="377"/>
      <c r="C63" s="393">
        <v>5</v>
      </c>
      <c r="D63" s="635" t="s">
        <v>470</v>
      </c>
      <c r="E63" s="635"/>
      <c r="F63" s="635"/>
      <c r="G63" s="635"/>
      <c r="H63" s="635"/>
      <c r="I63" s="635"/>
      <c r="J63" s="635"/>
      <c r="K63" s="394"/>
      <c r="L63" s="379"/>
    </row>
    <row r="64" spans="2:12" ht="15" customHeight="1" x14ac:dyDescent="0.25">
      <c r="B64" s="377"/>
      <c r="C64" s="393"/>
      <c r="D64" s="635"/>
      <c r="E64" s="635"/>
      <c r="F64" s="635"/>
      <c r="G64" s="635"/>
      <c r="H64" s="635"/>
      <c r="I64" s="635"/>
      <c r="J64" s="635"/>
      <c r="K64" s="393">
        <v>9</v>
      </c>
      <c r="L64" s="379"/>
    </row>
    <row r="65" spans="2:12" ht="18" customHeight="1" x14ac:dyDescent="0.5">
      <c r="B65" s="390"/>
      <c r="C65" s="393">
        <v>6</v>
      </c>
      <c r="D65" s="103" t="s">
        <v>471</v>
      </c>
      <c r="E65" s="394"/>
      <c r="F65" s="394"/>
      <c r="G65" s="394"/>
      <c r="H65" s="394"/>
      <c r="I65" s="394"/>
      <c r="J65" s="394"/>
      <c r="K65" s="393">
        <v>11</v>
      </c>
      <c r="L65" s="389"/>
    </row>
    <row r="66" spans="2:12" ht="18" customHeight="1" x14ac:dyDescent="0.25">
      <c r="B66" s="377"/>
      <c r="C66" s="393">
        <v>7</v>
      </c>
      <c r="D66" s="103" t="s">
        <v>472</v>
      </c>
      <c r="E66" s="394"/>
      <c r="F66" s="394"/>
      <c r="G66" s="394"/>
      <c r="H66" s="394"/>
      <c r="I66" s="394"/>
      <c r="J66" s="394"/>
      <c r="K66" s="393">
        <v>11</v>
      </c>
      <c r="L66" s="379"/>
    </row>
    <row r="67" spans="2:12" ht="18" customHeight="1" x14ac:dyDescent="0.25">
      <c r="B67" s="377"/>
      <c r="C67" s="393">
        <v>8</v>
      </c>
      <c r="D67" s="103" t="s">
        <v>473</v>
      </c>
      <c r="E67" s="394"/>
      <c r="F67" s="394"/>
      <c r="G67" s="394"/>
      <c r="H67" s="394"/>
      <c r="I67" s="394"/>
      <c r="J67" s="394"/>
      <c r="K67" s="393">
        <v>12</v>
      </c>
      <c r="L67" s="379"/>
    </row>
    <row r="68" spans="2:12" ht="18" customHeight="1" x14ac:dyDescent="0.25">
      <c r="B68" s="377"/>
      <c r="C68" s="393">
        <v>9</v>
      </c>
      <c r="D68" s="103" t="s">
        <v>474</v>
      </c>
      <c r="E68" s="394"/>
      <c r="F68" s="394"/>
      <c r="G68" s="394"/>
      <c r="H68" s="394"/>
      <c r="I68" s="394"/>
      <c r="J68" s="394"/>
      <c r="K68" s="393">
        <v>13</v>
      </c>
      <c r="L68" s="379"/>
    </row>
    <row r="69" spans="2:12" ht="18" customHeight="1" x14ac:dyDescent="0.25">
      <c r="B69" s="377"/>
      <c r="C69" s="393">
        <v>10</v>
      </c>
      <c r="D69" s="103" t="s">
        <v>475</v>
      </c>
      <c r="E69" s="394"/>
      <c r="F69" s="394"/>
      <c r="G69" s="394"/>
      <c r="H69" s="394"/>
      <c r="I69" s="394"/>
      <c r="J69" s="394"/>
      <c r="K69" s="393">
        <v>13</v>
      </c>
      <c r="L69" s="379"/>
    </row>
    <row r="70" spans="2:12" ht="18" customHeight="1" x14ac:dyDescent="0.25">
      <c r="B70" s="377"/>
      <c r="C70" s="393">
        <v>11</v>
      </c>
      <c r="D70" s="103" t="s">
        <v>476</v>
      </c>
      <c r="E70" s="394"/>
      <c r="F70" s="394"/>
      <c r="G70" s="394"/>
      <c r="H70" s="394"/>
      <c r="I70" s="394"/>
      <c r="J70" s="394"/>
      <c r="K70" s="393">
        <v>14</v>
      </c>
      <c r="L70" s="379"/>
    </row>
    <row r="71" spans="2:12" ht="18" customHeight="1" x14ac:dyDescent="0.25">
      <c r="B71" s="377"/>
      <c r="C71" s="393">
        <v>12</v>
      </c>
      <c r="D71" s="103" t="s">
        <v>477</v>
      </c>
      <c r="E71" s="394"/>
      <c r="F71" s="394"/>
      <c r="G71" s="394"/>
      <c r="H71" s="394"/>
      <c r="I71" s="394"/>
      <c r="J71" s="394"/>
      <c r="K71" s="393">
        <v>20</v>
      </c>
      <c r="L71" s="379"/>
    </row>
    <row r="72" spans="2:12" ht="18" customHeight="1" x14ac:dyDescent="0.25">
      <c r="B72" s="377"/>
      <c r="C72" s="393">
        <v>13</v>
      </c>
      <c r="D72" s="103" t="s">
        <v>478</v>
      </c>
      <c r="E72" s="394"/>
      <c r="F72" s="394"/>
      <c r="G72" s="394"/>
      <c r="H72" s="394"/>
      <c r="I72" s="394"/>
      <c r="J72" s="394"/>
      <c r="K72" s="393">
        <v>22</v>
      </c>
      <c r="L72" s="379"/>
    </row>
    <row r="73" spans="2:12" ht="18" customHeight="1" x14ac:dyDescent="0.25">
      <c r="B73" s="377"/>
      <c r="C73" s="393">
        <v>14</v>
      </c>
      <c r="D73" s="103" t="s">
        <v>479</v>
      </c>
      <c r="E73" s="394"/>
      <c r="F73" s="394"/>
      <c r="G73" s="394"/>
      <c r="H73" s="394"/>
      <c r="I73" s="394"/>
      <c r="J73" s="394"/>
      <c r="K73" s="393">
        <v>23</v>
      </c>
      <c r="L73" s="379"/>
    </row>
    <row r="74" spans="2:12" ht="18" customHeight="1" x14ac:dyDescent="0.25">
      <c r="B74" s="377"/>
      <c r="C74" s="393">
        <v>15</v>
      </c>
      <c r="D74" s="103" t="s">
        <v>480</v>
      </c>
      <c r="E74" s="394"/>
      <c r="F74" s="394"/>
      <c r="G74" s="394"/>
      <c r="H74" s="394"/>
      <c r="I74" s="394"/>
      <c r="J74" s="394"/>
      <c r="K74" s="393">
        <v>24</v>
      </c>
      <c r="L74" s="379"/>
    </row>
    <row r="75" spans="2:12" ht="18" customHeight="1" x14ac:dyDescent="0.25">
      <c r="B75" s="377"/>
      <c r="C75" s="393">
        <v>16</v>
      </c>
      <c r="D75" s="103" t="s">
        <v>481</v>
      </c>
      <c r="E75" s="394"/>
      <c r="F75" s="394"/>
      <c r="G75" s="394"/>
      <c r="H75" s="394"/>
      <c r="I75" s="394"/>
      <c r="J75" s="394"/>
      <c r="K75" s="393">
        <v>25</v>
      </c>
      <c r="L75" s="379"/>
    </row>
    <row r="76" spans="2:12" ht="18" customHeight="1" x14ac:dyDescent="0.25">
      <c r="B76" s="377"/>
      <c r="C76" s="393">
        <v>17</v>
      </c>
      <c r="D76" s="103" t="s">
        <v>482</v>
      </c>
      <c r="E76" s="394"/>
      <c r="F76" s="394"/>
      <c r="G76" s="394"/>
      <c r="H76" s="394"/>
      <c r="I76" s="394"/>
      <c r="J76" s="394"/>
      <c r="K76" s="393">
        <v>25</v>
      </c>
      <c r="L76" s="379"/>
    </row>
    <row r="77" spans="2:12" ht="18" customHeight="1" x14ac:dyDescent="0.25">
      <c r="B77" s="377"/>
      <c r="C77" s="393">
        <v>18</v>
      </c>
      <c r="D77" s="103" t="s">
        <v>483</v>
      </c>
      <c r="E77" s="394"/>
      <c r="F77" s="394"/>
      <c r="G77" s="394"/>
      <c r="H77" s="394"/>
      <c r="I77" s="394"/>
      <c r="J77" s="394"/>
      <c r="K77" s="393">
        <v>26</v>
      </c>
      <c r="L77" s="379"/>
    </row>
    <row r="78" spans="2:12" ht="18" customHeight="1" x14ac:dyDescent="0.25">
      <c r="B78" s="377"/>
      <c r="C78" s="393">
        <v>19</v>
      </c>
      <c r="D78" s="103" t="s">
        <v>484</v>
      </c>
      <c r="E78" s="394"/>
      <c r="F78" s="394"/>
      <c r="G78" s="394"/>
      <c r="H78" s="394"/>
      <c r="I78" s="394"/>
      <c r="J78" s="394"/>
      <c r="K78" s="393">
        <v>27</v>
      </c>
      <c r="L78" s="379"/>
    </row>
    <row r="79" spans="2:12" ht="18" customHeight="1" x14ac:dyDescent="0.25">
      <c r="B79" s="377"/>
      <c r="C79" s="393">
        <v>20</v>
      </c>
      <c r="D79" s="103" t="s">
        <v>485</v>
      </c>
      <c r="E79" s="394"/>
      <c r="F79" s="394"/>
      <c r="G79" s="394"/>
      <c r="H79" s="394"/>
      <c r="I79" s="394"/>
      <c r="J79" s="394"/>
      <c r="K79" s="393">
        <v>27</v>
      </c>
      <c r="L79" s="379"/>
    </row>
    <row r="80" spans="2:12" ht="18" customHeight="1" x14ac:dyDescent="0.25">
      <c r="B80" s="377"/>
      <c r="C80" s="393">
        <v>21</v>
      </c>
      <c r="D80" s="103" t="s">
        <v>486</v>
      </c>
      <c r="E80" s="394"/>
      <c r="F80" s="394"/>
      <c r="G80" s="394"/>
      <c r="H80" s="394"/>
      <c r="I80" s="394"/>
      <c r="J80" s="394"/>
      <c r="K80" s="393">
        <v>28</v>
      </c>
      <c r="L80" s="379"/>
    </row>
    <row r="81" spans="2:12" ht="18" customHeight="1" x14ac:dyDescent="0.25">
      <c r="B81" s="377"/>
      <c r="C81" s="393">
        <v>22</v>
      </c>
      <c r="D81" s="103" t="s">
        <v>487</v>
      </c>
      <c r="E81" s="394"/>
      <c r="F81" s="394"/>
      <c r="G81" s="394"/>
      <c r="H81" s="394"/>
      <c r="I81" s="394"/>
      <c r="J81" s="394"/>
      <c r="K81" s="393">
        <v>28</v>
      </c>
      <c r="L81" s="379"/>
    </row>
    <row r="82" spans="2:12" ht="15" customHeight="1" x14ac:dyDescent="0.25">
      <c r="B82" s="377"/>
      <c r="C82" s="393">
        <v>23</v>
      </c>
      <c r="D82" s="635" t="s">
        <v>488</v>
      </c>
      <c r="E82" s="635"/>
      <c r="F82" s="635"/>
      <c r="G82" s="635"/>
      <c r="H82" s="635"/>
      <c r="I82" s="635"/>
      <c r="J82" s="635"/>
      <c r="K82" s="394"/>
      <c r="L82" s="379"/>
    </row>
    <row r="83" spans="2:12" ht="15" customHeight="1" x14ac:dyDescent="0.25">
      <c r="B83" s="377"/>
      <c r="C83" s="393"/>
      <c r="D83" s="635"/>
      <c r="E83" s="635"/>
      <c r="F83" s="635"/>
      <c r="G83" s="635"/>
      <c r="H83" s="635"/>
      <c r="I83" s="635"/>
      <c r="J83" s="635"/>
      <c r="K83" s="393">
        <v>29</v>
      </c>
      <c r="L83" s="379"/>
    </row>
    <row r="84" spans="2:12" ht="18" customHeight="1" x14ac:dyDescent="0.25">
      <c r="B84" s="377"/>
      <c r="C84" s="393">
        <v>24</v>
      </c>
      <c r="D84" s="103" t="s">
        <v>489</v>
      </c>
      <c r="E84" s="394"/>
      <c r="F84" s="394"/>
      <c r="G84" s="394"/>
      <c r="H84" s="394"/>
      <c r="I84" s="394"/>
      <c r="J84" s="394"/>
      <c r="K84" s="393">
        <v>30</v>
      </c>
      <c r="L84" s="379"/>
    </row>
    <row r="85" spans="2:12" ht="15" customHeight="1" x14ac:dyDescent="0.25">
      <c r="B85" s="377"/>
      <c r="C85" s="393">
        <v>25</v>
      </c>
      <c r="D85" s="635" t="s">
        <v>490</v>
      </c>
      <c r="E85" s="635"/>
      <c r="F85" s="635"/>
      <c r="G85" s="635"/>
      <c r="H85" s="635"/>
      <c r="I85" s="635"/>
      <c r="J85" s="635"/>
      <c r="K85" s="394"/>
      <c r="L85" s="379"/>
    </row>
    <row r="86" spans="2:12" ht="15" customHeight="1" x14ac:dyDescent="0.25">
      <c r="B86" s="377"/>
      <c r="C86" s="393"/>
      <c r="D86" s="635"/>
      <c r="E86" s="635"/>
      <c r="F86" s="635"/>
      <c r="G86" s="635"/>
      <c r="H86" s="635"/>
      <c r="I86" s="635"/>
      <c r="J86" s="635"/>
      <c r="K86" s="393">
        <v>30</v>
      </c>
      <c r="L86" s="379"/>
    </row>
    <row r="87" spans="2:12" ht="18" customHeight="1" x14ac:dyDescent="0.25">
      <c r="B87" s="377"/>
      <c r="C87" s="393">
        <v>26</v>
      </c>
      <c r="D87" s="103" t="s">
        <v>491</v>
      </c>
      <c r="E87" s="394"/>
      <c r="F87" s="394"/>
      <c r="G87" s="394"/>
      <c r="H87" s="394"/>
      <c r="I87" s="394"/>
      <c r="J87" s="394"/>
      <c r="K87" s="393">
        <v>31</v>
      </c>
      <c r="L87" s="379"/>
    </row>
    <row r="88" spans="2:12" ht="18" customHeight="1" x14ac:dyDescent="0.25">
      <c r="B88" s="377"/>
      <c r="C88" s="393">
        <v>27</v>
      </c>
      <c r="D88" s="103" t="s">
        <v>492</v>
      </c>
      <c r="E88" s="394"/>
      <c r="F88" s="394"/>
      <c r="G88" s="394"/>
      <c r="H88" s="394"/>
      <c r="I88" s="394"/>
      <c r="J88" s="394"/>
      <c r="K88" s="393">
        <v>31</v>
      </c>
      <c r="L88" s="379"/>
    </row>
    <row r="89" spans="2:12" ht="15" customHeight="1" x14ac:dyDescent="0.25">
      <c r="B89" s="377"/>
      <c r="C89" s="393">
        <v>28</v>
      </c>
      <c r="D89" s="635" t="s">
        <v>493</v>
      </c>
      <c r="E89" s="635"/>
      <c r="F89" s="635"/>
      <c r="G89" s="635"/>
      <c r="H89" s="635"/>
      <c r="I89" s="635"/>
      <c r="J89" s="635"/>
      <c r="K89" s="394"/>
      <c r="L89" s="379"/>
    </row>
    <row r="90" spans="2:12" ht="15" customHeight="1" x14ac:dyDescent="0.25">
      <c r="B90" s="377"/>
      <c r="C90" s="393"/>
      <c r="D90" s="635"/>
      <c r="E90" s="635"/>
      <c r="F90" s="635"/>
      <c r="G90" s="635"/>
      <c r="H90" s="635"/>
      <c r="I90" s="635"/>
      <c r="J90" s="635"/>
      <c r="K90" s="393">
        <v>32</v>
      </c>
      <c r="L90" s="379"/>
    </row>
    <row r="91" spans="2:12" ht="18" customHeight="1" x14ac:dyDescent="0.25">
      <c r="B91" s="377"/>
      <c r="C91" s="393">
        <v>29</v>
      </c>
      <c r="D91" s="103" t="s">
        <v>494</v>
      </c>
      <c r="E91" s="394"/>
      <c r="F91" s="394"/>
      <c r="G91" s="394"/>
      <c r="H91" s="394"/>
      <c r="I91" s="394"/>
      <c r="J91" s="394"/>
      <c r="K91" s="393">
        <v>33</v>
      </c>
      <c r="L91" s="379"/>
    </row>
    <row r="92" spans="2:12" ht="18" customHeight="1" x14ac:dyDescent="0.25">
      <c r="B92" s="377"/>
      <c r="C92" s="393">
        <v>30</v>
      </c>
      <c r="D92" s="103" t="s">
        <v>495</v>
      </c>
      <c r="E92" s="394"/>
      <c r="F92" s="394"/>
      <c r="G92" s="394"/>
      <c r="H92" s="394"/>
      <c r="I92" s="394"/>
      <c r="J92" s="394"/>
      <c r="K92" s="393">
        <v>34</v>
      </c>
      <c r="L92" s="379"/>
    </row>
    <row r="93" spans="2:12" ht="18" customHeight="1" x14ac:dyDescent="0.25">
      <c r="B93" s="377"/>
      <c r="C93" s="393">
        <v>31</v>
      </c>
      <c r="D93" s="103" t="s">
        <v>496</v>
      </c>
      <c r="E93" s="394"/>
      <c r="F93" s="394"/>
      <c r="G93" s="394"/>
      <c r="H93" s="394"/>
      <c r="I93" s="394"/>
      <c r="J93" s="394"/>
      <c r="K93" s="393">
        <v>34</v>
      </c>
      <c r="L93" s="379"/>
    </row>
    <row r="94" spans="2:12" ht="18" customHeight="1" x14ac:dyDescent="0.25">
      <c r="B94" s="377"/>
      <c r="C94" s="394"/>
      <c r="D94" s="351" t="s">
        <v>497</v>
      </c>
      <c r="E94" s="394"/>
      <c r="F94" s="394"/>
      <c r="G94" s="394"/>
      <c r="H94" s="394"/>
      <c r="I94" s="394"/>
      <c r="J94" s="394"/>
      <c r="K94" s="394" t="s">
        <v>498</v>
      </c>
      <c r="L94" s="379"/>
    </row>
    <row r="95" spans="2:12" ht="18" customHeight="1" x14ac:dyDescent="0.25">
      <c r="B95" s="383"/>
      <c r="C95" s="384"/>
      <c r="D95" s="384"/>
      <c r="E95" s="384"/>
      <c r="F95" s="384"/>
      <c r="G95" s="384"/>
      <c r="H95" s="384"/>
      <c r="I95" s="384"/>
      <c r="J95" s="384"/>
      <c r="K95" s="384"/>
      <c r="L95" s="385"/>
    </row>
    <row r="97" spans="2:38" ht="18" customHeight="1" x14ac:dyDescent="0.25">
      <c r="B97" s="374"/>
      <c r="C97" s="375"/>
      <c r="D97" s="375"/>
      <c r="E97" s="375"/>
      <c r="F97" s="375"/>
      <c r="G97" s="375"/>
      <c r="H97" s="375"/>
      <c r="I97" s="375"/>
      <c r="J97" s="375"/>
      <c r="K97" s="375"/>
      <c r="L97" s="376"/>
    </row>
    <row r="98" spans="2:38" ht="18" customHeight="1" x14ac:dyDescent="0.25">
      <c r="B98" s="636" t="s">
        <v>462</v>
      </c>
      <c r="C98" s="636"/>
      <c r="D98" s="636"/>
      <c r="E98" s="636"/>
      <c r="F98" s="636"/>
      <c r="G98" s="636"/>
      <c r="H98" s="636"/>
      <c r="I98" s="636"/>
      <c r="J98" s="636"/>
      <c r="K98" s="636"/>
      <c r="L98" s="634"/>
    </row>
    <row r="99" spans="2:38" ht="18" customHeight="1" x14ac:dyDescent="0.25">
      <c r="B99" s="632" t="str">
        <f>"VAN  DIE "&amp;'TRUST VREALYS QUESTIONNAIRE'!$H$24</f>
        <v xml:space="preserve">VAN  DIE </v>
      </c>
      <c r="C99" s="633"/>
      <c r="D99" s="633"/>
      <c r="E99" s="633"/>
      <c r="F99" s="633"/>
      <c r="G99" s="633"/>
      <c r="H99" s="633"/>
      <c r="I99" s="633"/>
      <c r="J99" s="633"/>
      <c r="K99" s="633"/>
      <c r="L99" s="634"/>
    </row>
    <row r="100" spans="2:38" ht="18" customHeight="1" x14ac:dyDescent="0.25">
      <c r="B100" s="372"/>
      <c r="C100" s="372"/>
      <c r="D100" s="372"/>
      <c r="E100" s="372"/>
      <c r="F100" s="372"/>
      <c r="G100" s="372"/>
      <c r="H100" s="372"/>
      <c r="I100" s="372"/>
      <c r="J100" s="372"/>
      <c r="K100" s="372"/>
      <c r="L100" s="373"/>
    </row>
    <row r="101" spans="2:38" ht="18" customHeight="1" x14ac:dyDescent="0.25">
      <c r="B101" s="102"/>
      <c r="C101" s="619" t="s">
        <v>499</v>
      </c>
      <c r="D101" s="620"/>
      <c r="E101" s="620"/>
      <c r="F101" s="620"/>
      <c r="G101" s="620"/>
      <c r="H101" s="620"/>
      <c r="I101" s="620"/>
      <c r="J101" s="620"/>
      <c r="K101" s="620"/>
      <c r="L101" s="621"/>
    </row>
    <row r="102" spans="2:38" ht="18" customHeight="1" x14ac:dyDescent="0.25">
      <c r="B102" s="395"/>
      <c r="C102" s="620"/>
      <c r="D102" s="620"/>
      <c r="E102" s="620"/>
      <c r="F102" s="620"/>
      <c r="G102" s="620"/>
      <c r="H102" s="620"/>
      <c r="I102" s="620"/>
      <c r="J102" s="620"/>
      <c r="K102" s="620"/>
      <c r="L102" s="621"/>
    </row>
    <row r="103" spans="2:38" ht="18" customHeight="1" x14ac:dyDescent="0.25">
      <c r="B103" s="377"/>
      <c r="C103" s="386"/>
      <c r="D103" s="387"/>
      <c r="F103" s="378"/>
      <c r="G103" s="378"/>
      <c r="H103" s="378"/>
      <c r="I103" s="378"/>
      <c r="J103" s="378"/>
      <c r="K103" s="386"/>
      <c r="L103" s="379"/>
    </row>
    <row r="104" spans="2:38" ht="18" customHeight="1" x14ac:dyDescent="0.25">
      <c r="B104" s="623" t="str">
        <f>IF('TRUST VREALYS QUESTIONNAIRE'!T31="YES",'TRUST VREALYS QUESTIONNAIRE'!AG33&amp;" "&amp;'TRUST VREALYS QUESTIONNAIRE'!AE33&amp;" (ID NO:  "&amp;'TRUST VREALYS QUESTIONNAIRE'!AM35&amp;")",'TRUST VREALYS QUESTIONNAIRE'!AE32&amp;" (REG NO: "&amp;'TRUST VREALYS QUESTIONNAIRE'!AG32&amp;") - as represented by "&amp;'TRUST VREALYS QUESTIONNAIRE'!AI32&amp;" "&amp;'TRUST VREALYS QUESTIONNAIRE'!AK32&amp; " (ID NO: "&amp;'TRUST VREALYS QUESTIONNAIRE'!AQ33&amp;")")</f>
        <v xml:space="preserve"> (REG NO: ) - as represented by   (ID NO:    )</v>
      </c>
      <c r="C104" s="623"/>
      <c r="D104" s="623"/>
      <c r="E104" s="623"/>
      <c r="F104" s="623"/>
      <c r="G104" s="623"/>
      <c r="H104" s="623"/>
      <c r="I104" s="623"/>
      <c r="J104" s="623"/>
      <c r="K104" s="623"/>
      <c r="L104" s="623"/>
    </row>
    <row r="105" spans="2:38" ht="18" customHeight="1" x14ac:dyDescent="0.25">
      <c r="B105" s="624"/>
      <c r="C105" s="624"/>
      <c r="D105" s="624"/>
      <c r="E105" s="624"/>
      <c r="F105" s="624"/>
      <c r="G105" s="624"/>
      <c r="H105" s="624"/>
      <c r="I105" s="624"/>
      <c r="J105" s="624"/>
      <c r="K105" s="624"/>
      <c r="L105" s="624"/>
    </row>
    <row r="106" spans="2:38" ht="18" customHeight="1" x14ac:dyDescent="0.25">
      <c r="B106" s="604" t="s">
        <v>500</v>
      </c>
      <c r="C106" s="605"/>
      <c r="D106" s="605"/>
      <c r="E106" s="605"/>
      <c r="F106" s="605"/>
      <c r="G106" s="605"/>
      <c r="H106" s="605"/>
      <c r="I106" s="605"/>
      <c r="J106" s="605"/>
      <c r="K106" s="605"/>
      <c r="L106" s="606"/>
    </row>
    <row r="107" spans="2:38" ht="18" customHeight="1" x14ac:dyDescent="0.25">
      <c r="B107" s="377"/>
      <c r="C107" s="386"/>
      <c r="D107" s="392"/>
      <c r="E107" s="349"/>
      <c r="F107" s="349"/>
      <c r="G107" s="349"/>
      <c r="H107" s="349"/>
      <c r="I107" s="349"/>
      <c r="J107" s="349"/>
      <c r="L107" s="379"/>
    </row>
    <row r="108" spans="2:38" ht="18" customHeight="1" x14ac:dyDescent="0.25">
      <c r="B108" s="377"/>
      <c r="C108" s="386"/>
      <c r="D108" s="349"/>
      <c r="E108" s="349"/>
      <c r="F108" s="622" t="s">
        <v>501</v>
      </c>
      <c r="G108" s="622"/>
      <c r="H108" s="622"/>
      <c r="I108" s="349"/>
      <c r="J108" s="349"/>
      <c r="K108" s="386"/>
      <c r="L108" s="379"/>
    </row>
    <row r="109" spans="2:38" ht="18" customHeight="1" thickBot="1" x14ac:dyDescent="0.55000000000000004">
      <c r="B109" s="390"/>
      <c r="C109" s="386"/>
      <c r="D109" s="387"/>
      <c r="E109" s="378"/>
      <c r="F109" s="378"/>
      <c r="G109" s="378"/>
      <c r="H109" s="378"/>
      <c r="I109" s="378"/>
      <c r="J109" s="378"/>
      <c r="K109" s="386"/>
      <c r="L109" s="389"/>
    </row>
    <row r="110" spans="2:38" ht="18" customHeight="1" x14ac:dyDescent="0.25">
      <c r="B110" s="377"/>
      <c r="C110" s="386"/>
      <c r="D110" s="387"/>
      <c r="E110" s="378"/>
      <c r="F110" s="378"/>
      <c r="G110" s="378"/>
      <c r="H110" s="378"/>
      <c r="I110" s="378"/>
      <c r="J110" s="378"/>
      <c r="K110" s="386"/>
      <c r="L110" s="379"/>
      <c r="N110" s="401"/>
      <c r="O110" s="402"/>
      <c r="P110" s="402"/>
      <c r="Q110" s="402"/>
      <c r="R110" s="402"/>
      <c r="S110" s="402"/>
      <c r="T110" s="402"/>
      <c r="U110" s="402"/>
      <c r="V110" s="402"/>
      <c r="W110" s="402"/>
      <c r="X110" s="402"/>
      <c r="Y110" s="402"/>
      <c r="Z110" s="402"/>
      <c r="AA110" s="402"/>
      <c r="AB110" s="402"/>
      <c r="AC110" s="402"/>
      <c r="AD110" s="402"/>
      <c r="AE110" s="402"/>
      <c r="AF110" s="402"/>
      <c r="AG110" s="402"/>
      <c r="AH110" s="402"/>
      <c r="AI110" s="402"/>
      <c r="AJ110" s="402"/>
      <c r="AK110" s="402"/>
      <c r="AL110" s="403"/>
    </row>
    <row r="111" spans="2:38" ht="18" customHeight="1" x14ac:dyDescent="0.25">
      <c r="B111" s="625" t="str">
        <f>O111</f>
        <v xml:space="preserve">  (ID NO:    )</v>
      </c>
      <c r="C111" s="626"/>
      <c r="D111" s="626"/>
      <c r="E111" s="626"/>
      <c r="F111" s="626"/>
      <c r="G111" s="626"/>
      <c r="H111" s="626"/>
      <c r="I111" s="626"/>
      <c r="J111" s="626"/>
      <c r="K111" s="626"/>
      <c r="L111" s="627"/>
      <c r="N111" s="404"/>
      <c r="O111" s="607" t="str">
        <f>'J401'!S363&amp;" (ID NO: "&amp;'J401'!GA363&amp;")"</f>
        <v xml:space="preserve">  (ID NO:    )</v>
      </c>
      <c r="P111" s="608"/>
      <c r="Q111" s="608"/>
      <c r="R111" s="608"/>
      <c r="S111" s="608"/>
      <c r="T111" s="608"/>
      <c r="U111" s="608"/>
      <c r="V111" s="608"/>
      <c r="W111" s="608"/>
      <c r="X111" s="608"/>
      <c r="Y111" s="609"/>
      <c r="Z111" s="378"/>
      <c r="AA111" s="378"/>
      <c r="AB111" s="378"/>
      <c r="AC111" s="378"/>
      <c r="AD111" s="378"/>
      <c r="AE111" s="378"/>
      <c r="AF111" s="378"/>
      <c r="AG111" s="378"/>
      <c r="AH111" s="378"/>
      <c r="AI111" s="378"/>
      <c r="AJ111" s="378"/>
      <c r="AK111" s="378"/>
      <c r="AL111" s="405"/>
    </row>
    <row r="112" spans="2:38" ht="18" customHeight="1" x14ac:dyDescent="0.25">
      <c r="B112" s="377"/>
      <c r="C112" s="386"/>
      <c r="D112" s="387"/>
      <c r="E112" s="378"/>
      <c r="F112" s="378"/>
      <c r="G112" s="378"/>
      <c r="H112" s="378"/>
      <c r="I112" s="378"/>
      <c r="J112" s="378"/>
      <c r="K112" s="386"/>
      <c r="L112" s="379"/>
      <c r="N112" s="404"/>
      <c r="O112" s="378"/>
      <c r="P112" s="378"/>
      <c r="Q112" s="378"/>
      <c r="R112" s="378"/>
      <c r="S112" s="378"/>
      <c r="T112" s="378"/>
      <c r="U112" s="378"/>
      <c r="V112" s="378"/>
      <c r="W112" s="378"/>
      <c r="X112" s="378"/>
      <c r="Y112" s="378"/>
      <c r="Z112" s="378"/>
      <c r="AA112" s="378"/>
      <c r="AB112" s="378"/>
      <c r="AC112" s="378"/>
      <c r="AD112" s="378"/>
      <c r="AE112" s="378"/>
      <c r="AF112" s="378"/>
      <c r="AG112" s="378"/>
      <c r="AH112" s="378"/>
      <c r="AI112" s="378"/>
      <c r="AJ112" s="378"/>
      <c r="AK112" s="378"/>
      <c r="AL112" s="405"/>
    </row>
    <row r="113" spans="2:38" ht="18" customHeight="1" thickBot="1" x14ac:dyDescent="0.3">
      <c r="B113" s="377"/>
      <c r="C113" s="386"/>
      <c r="D113" s="387"/>
      <c r="E113" s="378"/>
      <c r="F113" s="622" t="s">
        <v>502</v>
      </c>
      <c r="G113" s="622"/>
      <c r="H113" s="622"/>
      <c r="I113" s="378"/>
      <c r="J113" s="378"/>
      <c r="K113" s="386"/>
      <c r="L113" s="379"/>
      <c r="N113" s="404"/>
      <c r="O113" s="607" t="str">
        <f>'J401'!S365&amp;" (ID NO: "&amp;'J401'!GA365&amp;")"</f>
        <v xml:space="preserve">  (ID NO:    )</v>
      </c>
      <c r="P113" s="608"/>
      <c r="Q113" s="608"/>
      <c r="R113" s="608"/>
      <c r="S113" s="608"/>
      <c r="T113" s="608"/>
      <c r="U113" s="608"/>
      <c r="V113" s="608"/>
      <c r="W113" s="608"/>
      <c r="X113" s="608"/>
      <c r="Y113" s="609"/>
      <c r="Z113" s="378"/>
      <c r="AA113" s="378"/>
      <c r="AB113" s="378"/>
      <c r="AC113" s="378"/>
      <c r="AD113" s="378"/>
      <c r="AE113" s="378"/>
      <c r="AF113" s="378"/>
      <c r="AG113" s="378"/>
      <c r="AH113" s="378"/>
      <c r="AI113" s="378"/>
      <c r="AJ113" s="378"/>
      <c r="AK113" s="378"/>
      <c r="AL113" s="405"/>
    </row>
    <row r="114" spans="2:38" ht="18" customHeight="1" thickBot="1" x14ac:dyDescent="0.3">
      <c r="B114" s="377"/>
      <c r="C114" s="386"/>
      <c r="D114" s="387"/>
      <c r="E114" s="378"/>
      <c r="F114" s="378"/>
      <c r="G114" s="378"/>
      <c r="H114" s="378"/>
      <c r="I114" s="378"/>
      <c r="J114" s="378"/>
      <c r="K114" s="386"/>
      <c r="L114" s="379"/>
      <c r="N114" s="404"/>
      <c r="O114" s="610" t="s">
        <v>504</v>
      </c>
      <c r="P114" s="611"/>
      <c r="Q114" s="611"/>
      <c r="R114" s="611"/>
      <c r="S114" s="611"/>
      <c r="T114" s="611"/>
      <c r="U114" s="611"/>
      <c r="V114" s="611"/>
      <c r="W114" s="611"/>
      <c r="X114" s="611"/>
      <c r="Y114" s="612"/>
      <c r="Z114" s="378"/>
      <c r="AA114" s="610" t="s">
        <v>503</v>
      </c>
      <c r="AB114" s="611"/>
      <c r="AC114" s="611"/>
      <c r="AD114" s="611"/>
      <c r="AE114" s="611"/>
      <c r="AF114" s="611"/>
      <c r="AG114" s="611"/>
      <c r="AH114" s="611"/>
      <c r="AI114" s="611"/>
      <c r="AJ114" s="611"/>
      <c r="AK114" s="612"/>
      <c r="AL114" s="405"/>
    </row>
    <row r="115" spans="2:38" ht="18" customHeight="1" x14ac:dyDescent="0.25">
      <c r="B115" s="625" t="str">
        <f>O113</f>
        <v xml:space="preserve">  (ID NO:    )</v>
      </c>
      <c r="C115" s="626"/>
      <c r="D115" s="626"/>
      <c r="E115" s="626"/>
      <c r="F115" s="626"/>
      <c r="G115" s="626"/>
      <c r="H115" s="626"/>
      <c r="I115" s="626"/>
      <c r="J115" s="626"/>
      <c r="K115" s="626"/>
      <c r="L115" s="627"/>
      <c r="N115" s="404"/>
      <c r="O115" s="607" t="str">
        <f>'J401'!FU367&amp;" (ID NO: "&amp;'J401'!GA375&amp;")"</f>
        <v xml:space="preserve">  (ID NO:    )</v>
      </c>
      <c r="P115" s="608"/>
      <c r="Q115" s="608"/>
      <c r="R115" s="608"/>
      <c r="S115" s="608"/>
      <c r="T115" s="608"/>
      <c r="U115" s="608"/>
      <c r="V115" s="608"/>
      <c r="W115" s="608"/>
      <c r="X115" s="608"/>
      <c r="Y115" s="609"/>
      <c r="Z115" s="396" t="s">
        <v>382</v>
      </c>
      <c r="AA115" s="607" t="str">
        <f>'J401'!S367&amp;" (REG NO: "&amp;'J401'!DQ367&amp;") herein represented by "&amp;'J401'!EJ367&amp;" (ID NO: "&amp;'J401'!GA371&amp;")"</f>
        <v xml:space="preserve">  (REG NO: ) herein represented by   (ID NO:    )</v>
      </c>
      <c r="AB115" s="608"/>
      <c r="AC115" s="608"/>
      <c r="AD115" s="608"/>
      <c r="AE115" s="608"/>
      <c r="AF115" s="608"/>
      <c r="AG115" s="608"/>
      <c r="AH115" s="608"/>
      <c r="AI115" s="608"/>
      <c r="AJ115" s="608"/>
      <c r="AK115" s="609"/>
      <c r="AL115" s="405"/>
    </row>
    <row r="116" spans="2:38" ht="18" customHeight="1" x14ac:dyDescent="0.25">
      <c r="B116" s="377"/>
      <c r="C116" s="386"/>
      <c r="D116" s="387"/>
      <c r="E116" s="378"/>
      <c r="F116" s="378"/>
      <c r="G116" s="378"/>
      <c r="H116" s="378"/>
      <c r="I116" s="378"/>
      <c r="J116" s="378"/>
      <c r="K116" s="386"/>
      <c r="L116" s="379"/>
      <c r="N116" s="404"/>
      <c r="O116" s="378"/>
      <c r="P116" s="378"/>
      <c r="Q116" s="378"/>
      <c r="R116" s="378"/>
      <c r="S116" s="378"/>
      <c r="T116" s="378"/>
      <c r="U116" s="378"/>
      <c r="V116" s="378"/>
      <c r="W116" s="378"/>
      <c r="X116" s="378"/>
      <c r="Y116" s="378"/>
      <c r="Z116" s="396"/>
      <c r="AA116" s="378"/>
      <c r="AB116" s="378"/>
      <c r="AC116" s="378"/>
      <c r="AD116" s="378"/>
      <c r="AE116" s="378"/>
      <c r="AF116" s="378"/>
      <c r="AG116" s="378"/>
      <c r="AH116" s="378"/>
      <c r="AI116" s="378"/>
      <c r="AJ116" s="378"/>
      <c r="AK116" s="378"/>
      <c r="AL116" s="405"/>
    </row>
    <row r="117" spans="2:38" ht="18" customHeight="1" x14ac:dyDescent="0.25">
      <c r="B117" s="377"/>
      <c r="C117" s="386"/>
      <c r="D117" s="387"/>
      <c r="E117" s="378"/>
      <c r="F117" s="622" t="s">
        <v>502</v>
      </c>
      <c r="G117" s="622"/>
      <c r="H117" s="622"/>
      <c r="I117" s="378"/>
      <c r="J117" s="378"/>
      <c r="K117" s="386"/>
      <c r="L117" s="379"/>
      <c r="N117" s="404"/>
      <c r="O117" s="607" t="str">
        <f>'J401'!FU369&amp;" (ID NO: "&amp;'J401'!GA377&amp;")"</f>
        <v xml:space="preserve"> (ID NO:    )</v>
      </c>
      <c r="P117" s="608"/>
      <c r="Q117" s="608"/>
      <c r="R117" s="608"/>
      <c r="S117" s="608"/>
      <c r="T117" s="608"/>
      <c r="U117" s="608"/>
      <c r="V117" s="608"/>
      <c r="W117" s="608"/>
      <c r="X117" s="608"/>
      <c r="Y117" s="609"/>
      <c r="Z117" s="396" t="s">
        <v>382</v>
      </c>
      <c r="AA117" s="607" t="str">
        <f>'J401'!S369&amp;" (ID NO: "&amp;'J401'!DQ369&amp;") herein represented by "&amp;'J401'!EJ369&amp;" (ID NO: "&amp;'J401'!GA373&amp;")"</f>
        <v xml:space="preserve"> (ID NO: ) herein represented by  (ID NO:    )</v>
      </c>
      <c r="AB117" s="608"/>
      <c r="AC117" s="608"/>
      <c r="AD117" s="608"/>
      <c r="AE117" s="608"/>
      <c r="AF117" s="608"/>
      <c r="AG117" s="608"/>
      <c r="AH117" s="608"/>
      <c r="AI117" s="608"/>
      <c r="AJ117" s="608"/>
      <c r="AK117" s="609"/>
      <c r="AL117" s="405"/>
    </row>
    <row r="118" spans="2:38" ht="18" customHeight="1" thickBot="1" x14ac:dyDescent="0.3">
      <c r="B118" s="377"/>
      <c r="C118" s="386"/>
      <c r="D118" s="387"/>
      <c r="E118" s="378"/>
      <c r="F118" s="378"/>
      <c r="G118" s="378"/>
      <c r="H118" s="378"/>
      <c r="I118" s="378"/>
      <c r="J118" s="378"/>
      <c r="K118" s="386"/>
      <c r="L118" s="379"/>
      <c r="N118" s="406"/>
      <c r="O118" s="407"/>
      <c r="P118" s="407"/>
      <c r="Q118" s="407"/>
      <c r="R118" s="407"/>
      <c r="S118" s="407"/>
      <c r="T118" s="407"/>
      <c r="U118" s="407"/>
      <c r="V118" s="407"/>
      <c r="W118" s="407"/>
      <c r="X118" s="407"/>
      <c r="Y118" s="407"/>
      <c r="Z118" s="407"/>
      <c r="AA118" s="407"/>
      <c r="AB118" s="407"/>
      <c r="AC118" s="407"/>
      <c r="AD118" s="407"/>
      <c r="AE118" s="407"/>
      <c r="AF118" s="407"/>
      <c r="AG118" s="407"/>
      <c r="AH118" s="407"/>
      <c r="AI118" s="407"/>
      <c r="AJ118" s="407"/>
      <c r="AK118" s="407"/>
      <c r="AL118" s="408"/>
    </row>
    <row r="119" spans="2:38" ht="18" customHeight="1" x14ac:dyDescent="0.25">
      <c r="B119" s="613" t="str">
        <f>IF('TRUST VREALYS QUESTIONNAIRE'!T70="yes",'NUWE AFR TRUST'!O115,'NUWE AFR TRUST'!AA115)</f>
        <v xml:space="preserve">  (REG NO: ) herein represented by   (ID NO:    )</v>
      </c>
      <c r="C119" s="614"/>
      <c r="D119" s="614"/>
      <c r="E119" s="614"/>
      <c r="F119" s="614"/>
      <c r="G119" s="614"/>
      <c r="H119" s="614"/>
      <c r="I119" s="614"/>
      <c r="J119" s="614"/>
      <c r="K119" s="614"/>
      <c r="L119" s="615"/>
    </row>
    <row r="120" spans="2:38" ht="18" customHeight="1" x14ac:dyDescent="0.25">
      <c r="B120" s="616"/>
      <c r="C120" s="617"/>
      <c r="D120" s="617"/>
      <c r="E120" s="617"/>
      <c r="F120" s="617"/>
      <c r="G120" s="617"/>
      <c r="H120" s="617"/>
      <c r="I120" s="617"/>
      <c r="J120" s="617"/>
      <c r="K120" s="617"/>
      <c r="L120" s="618"/>
    </row>
    <row r="121" spans="2:38" ht="18" customHeight="1" x14ac:dyDescent="0.25">
      <c r="B121" s="377"/>
      <c r="C121" s="386"/>
      <c r="D121" s="387"/>
      <c r="E121" s="378"/>
      <c r="F121" s="622" t="s">
        <v>502</v>
      </c>
      <c r="G121" s="622"/>
      <c r="H121" s="622"/>
      <c r="I121" s="378"/>
      <c r="J121" s="378"/>
      <c r="K121" s="386"/>
      <c r="L121" s="379"/>
    </row>
    <row r="122" spans="2:38" ht="18" customHeight="1" x14ac:dyDescent="0.25">
      <c r="B122" s="377"/>
      <c r="C122" s="386"/>
      <c r="D122" s="387"/>
      <c r="E122" s="378"/>
      <c r="F122" s="378"/>
      <c r="G122" s="378"/>
      <c r="H122" s="378"/>
      <c r="I122" s="378"/>
      <c r="J122" s="378"/>
      <c r="K122" s="386"/>
      <c r="L122" s="379"/>
    </row>
    <row r="123" spans="2:38" ht="18" customHeight="1" x14ac:dyDescent="0.25">
      <c r="B123" s="613" t="str">
        <f>IF('TRUST VREALYS QUESTIONNAIRE'!T82="yes",'NUWE AFR TRUST'!O117,'NUWE AFR TRUST'!AA117)</f>
        <v xml:space="preserve"> (ID NO: ) herein represented by  (ID NO:    )</v>
      </c>
      <c r="C123" s="614"/>
      <c r="D123" s="614"/>
      <c r="E123" s="614"/>
      <c r="F123" s="614"/>
      <c r="G123" s="614"/>
      <c r="H123" s="614"/>
      <c r="I123" s="614"/>
      <c r="J123" s="614"/>
      <c r="K123" s="614"/>
      <c r="L123" s="615"/>
    </row>
    <row r="124" spans="2:38" ht="18" customHeight="1" x14ac:dyDescent="0.25">
      <c r="B124" s="616"/>
      <c r="C124" s="617"/>
      <c r="D124" s="617"/>
      <c r="E124" s="617"/>
      <c r="F124" s="617"/>
      <c r="G124" s="617"/>
      <c r="H124" s="617"/>
      <c r="I124" s="617"/>
      <c r="J124" s="617"/>
      <c r="K124" s="617"/>
      <c r="L124" s="618"/>
    </row>
    <row r="125" spans="2:38" ht="18" customHeight="1" x14ac:dyDescent="0.25">
      <c r="B125" s="604" t="s">
        <v>507</v>
      </c>
      <c r="C125" s="605"/>
      <c r="D125" s="605"/>
      <c r="E125" s="605"/>
      <c r="F125" s="605"/>
      <c r="G125" s="605"/>
      <c r="H125" s="605"/>
      <c r="I125" s="605"/>
      <c r="J125" s="605"/>
      <c r="K125" s="605"/>
      <c r="L125" s="606"/>
    </row>
    <row r="126" spans="2:38" ht="18" customHeight="1" x14ac:dyDescent="0.25">
      <c r="B126" s="377"/>
      <c r="C126" s="386"/>
      <c r="D126" s="392"/>
      <c r="E126" s="349"/>
      <c r="F126" s="349"/>
      <c r="G126" s="349"/>
      <c r="H126" s="349"/>
      <c r="I126" s="349"/>
      <c r="J126" s="349"/>
      <c r="L126" s="379"/>
    </row>
    <row r="127" spans="2:38" ht="18" customHeight="1" x14ac:dyDescent="0.25">
      <c r="B127" s="377"/>
      <c r="C127" s="600" t="s">
        <v>510</v>
      </c>
      <c r="D127" s="600"/>
      <c r="E127" s="600"/>
      <c r="F127" s="600"/>
      <c r="G127" s="600"/>
      <c r="H127" s="600"/>
      <c r="I127" s="600"/>
      <c r="J127" s="600"/>
      <c r="K127" s="600"/>
      <c r="L127" s="379"/>
    </row>
    <row r="128" spans="2:38" ht="18" customHeight="1" x14ac:dyDescent="0.25">
      <c r="B128" s="377"/>
      <c r="C128" s="386"/>
      <c r="D128" s="387"/>
      <c r="E128" s="378"/>
      <c r="F128" s="378"/>
      <c r="G128" s="378"/>
      <c r="H128" s="378"/>
      <c r="I128" s="378"/>
      <c r="J128" s="378"/>
      <c r="K128" s="386"/>
      <c r="L128" s="379"/>
    </row>
    <row r="129" spans="2:12" ht="18" customHeight="1" x14ac:dyDescent="0.25">
      <c r="B129" s="377"/>
      <c r="C129" s="601" t="s">
        <v>511</v>
      </c>
      <c r="D129" s="602"/>
      <c r="E129" s="602"/>
      <c r="F129" s="602"/>
      <c r="G129" s="602"/>
      <c r="H129" s="602"/>
      <c r="I129" s="602"/>
      <c r="J129" s="602"/>
      <c r="K129" s="602"/>
      <c r="L129" s="603"/>
    </row>
    <row r="130" spans="2:12" ht="18" customHeight="1" x14ac:dyDescent="0.25">
      <c r="B130" s="377"/>
      <c r="C130" s="602"/>
      <c r="D130" s="602"/>
      <c r="E130" s="602"/>
      <c r="F130" s="602"/>
      <c r="G130" s="602"/>
      <c r="H130" s="602"/>
      <c r="I130" s="602"/>
      <c r="J130" s="602"/>
      <c r="K130" s="602"/>
      <c r="L130" s="603"/>
    </row>
    <row r="131" spans="2:12" ht="18" customHeight="1" x14ac:dyDescent="0.25">
      <c r="B131" s="604" t="s">
        <v>512</v>
      </c>
      <c r="C131" s="605"/>
      <c r="D131" s="605"/>
      <c r="E131" s="605"/>
      <c r="F131" s="605"/>
      <c r="G131" s="605"/>
      <c r="H131" s="605"/>
      <c r="I131" s="605"/>
      <c r="J131" s="605"/>
      <c r="K131" s="605"/>
      <c r="L131" s="606"/>
    </row>
    <row r="132" spans="2:12" ht="18" customHeight="1" x14ac:dyDescent="0.25">
      <c r="B132" s="377"/>
      <c r="C132" s="386"/>
      <c r="D132" s="387"/>
      <c r="E132" s="378"/>
      <c r="F132" s="378"/>
      <c r="G132" s="378"/>
      <c r="H132" s="378"/>
      <c r="I132" s="378"/>
      <c r="J132" s="378"/>
      <c r="K132" s="386"/>
      <c r="L132" s="379"/>
    </row>
    <row r="133" spans="2:12" ht="18" customHeight="1" x14ac:dyDescent="0.25">
      <c r="B133" s="377"/>
      <c r="C133" s="386"/>
      <c r="D133" s="392"/>
      <c r="E133" s="349"/>
      <c r="F133" s="349"/>
      <c r="G133" s="349"/>
      <c r="H133" s="349"/>
      <c r="I133" s="349"/>
      <c r="J133" s="349"/>
      <c r="L133" s="379"/>
    </row>
    <row r="134" spans="2:12" ht="18" customHeight="1" x14ac:dyDescent="0.25">
      <c r="B134" s="377"/>
      <c r="C134" s="386"/>
      <c r="D134" s="349"/>
      <c r="E134" s="349"/>
      <c r="F134" s="349"/>
      <c r="G134" s="349"/>
      <c r="H134" s="349"/>
      <c r="I134" s="349"/>
      <c r="J134" s="349"/>
      <c r="K134" s="386"/>
      <c r="L134" s="379"/>
    </row>
    <row r="135" spans="2:12" ht="18" customHeight="1" x14ac:dyDescent="0.25">
      <c r="B135" s="377"/>
      <c r="C135" s="386"/>
      <c r="D135" s="387"/>
      <c r="E135" s="378"/>
      <c r="F135" s="378"/>
      <c r="G135" s="378"/>
      <c r="H135" s="378"/>
      <c r="I135" s="378"/>
      <c r="J135" s="378"/>
      <c r="K135" s="386"/>
      <c r="L135" s="379"/>
    </row>
    <row r="136" spans="2:12" ht="18" customHeight="1" x14ac:dyDescent="0.25">
      <c r="B136" s="377"/>
      <c r="C136" s="386"/>
      <c r="D136" s="387"/>
      <c r="E136" s="378"/>
      <c r="F136" s="378"/>
      <c r="G136" s="378"/>
      <c r="H136" s="378"/>
      <c r="I136" s="378"/>
      <c r="J136" s="378"/>
      <c r="K136" s="386"/>
      <c r="L136" s="379"/>
    </row>
    <row r="137" spans="2:12" ht="18" customHeight="1" x14ac:dyDescent="0.25">
      <c r="B137" s="377"/>
      <c r="C137" s="386"/>
      <c r="D137" s="387"/>
      <c r="E137" s="378"/>
      <c r="F137" s="378"/>
      <c r="G137" s="378"/>
      <c r="H137" s="378"/>
      <c r="I137" s="378"/>
      <c r="J137" s="378"/>
      <c r="K137" s="386"/>
      <c r="L137" s="379"/>
    </row>
    <row r="138" spans="2:12" ht="18" customHeight="1" x14ac:dyDescent="0.25">
      <c r="B138" s="377"/>
      <c r="D138" s="391"/>
      <c r="E138" s="378"/>
      <c r="F138" s="378"/>
      <c r="G138" s="378"/>
      <c r="H138" s="378"/>
      <c r="I138" s="378"/>
      <c r="J138" s="378"/>
      <c r="K138" s="378"/>
      <c r="L138" s="379"/>
    </row>
    <row r="139" spans="2:12" ht="18" customHeight="1" x14ac:dyDescent="0.25">
      <c r="B139" s="383"/>
      <c r="C139" s="384"/>
      <c r="D139" s="384"/>
      <c r="E139" s="384"/>
      <c r="F139" s="384"/>
      <c r="G139" s="384"/>
      <c r="H139" s="384"/>
      <c r="I139" s="384"/>
      <c r="J139" s="384"/>
      <c r="K139" s="384"/>
      <c r="L139" s="385"/>
    </row>
    <row r="140" spans="2:12" ht="18" customHeight="1" x14ac:dyDescent="0.25"/>
    <row r="141" spans="2:12" ht="18" customHeight="1" x14ac:dyDescent="0.25">
      <c r="B141" s="374"/>
      <c r="C141" s="375"/>
      <c r="D141" s="375"/>
      <c r="E141" s="375"/>
      <c r="F141" s="375"/>
      <c r="G141" s="375"/>
      <c r="H141" s="375"/>
      <c r="I141" s="375"/>
      <c r="J141" s="375"/>
      <c r="K141" s="375"/>
      <c r="L141" s="376"/>
    </row>
    <row r="142" spans="2:12" ht="18" customHeight="1" x14ac:dyDescent="0.25">
      <c r="B142" s="372"/>
      <c r="C142" s="599" t="s">
        <v>513</v>
      </c>
      <c r="D142" s="599"/>
      <c r="E142" s="599"/>
      <c r="F142" s="599"/>
      <c r="G142" s="599"/>
      <c r="H142" s="599"/>
      <c r="I142" s="599"/>
      <c r="J142" s="599"/>
      <c r="K142" s="599"/>
      <c r="L142" s="373"/>
    </row>
    <row r="143" spans="2:12" ht="18" customHeight="1" x14ac:dyDescent="0.25">
      <c r="B143" s="409"/>
      <c r="C143" s="599"/>
      <c r="D143" s="599"/>
      <c r="E143" s="599"/>
      <c r="F143" s="599"/>
      <c r="G143" s="599"/>
      <c r="H143" s="599"/>
      <c r="I143" s="599"/>
      <c r="J143" s="599"/>
      <c r="K143" s="599"/>
      <c r="L143" s="373"/>
    </row>
    <row r="144" spans="2:12" ht="18" customHeight="1" x14ac:dyDescent="0.25">
      <c r="B144" s="409"/>
      <c r="C144" s="599"/>
      <c r="D144" s="599"/>
      <c r="E144" s="599"/>
      <c r="F144" s="599"/>
      <c r="G144" s="599"/>
      <c r="H144" s="599"/>
      <c r="I144" s="599"/>
      <c r="J144" s="599"/>
      <c r="K144" s="599"/>
      <c r="L144" s="373"/>
    </row>
    <row r="145" spans="2:12" ht="18" customHeight="1" x14ac:dyDescent="0.25">
      <c r="B145" s="395"/>
      <c r="C145" s="599"/>
      <c r="D145" s="599"/>
      <c r="E145" s="599"/>
      <c r="F145" s="599"/>
      <c r="G145" s="599"/>
      <c r="H145" s="599"/>
      <c r="I145" s="599"/>
      <c r="J145" s="599"/>
      <c r="K145" s="599"/>
      <c r="L145" s="410"/>
    </row>
    <row r="146" spans="2:12" ht="18" customHeight="1" x14ac:dyDescent="0.25">
      <c r="B146" s="377"/>
      <c r="C146" s="423"/>
      <c r="D146" s="419"/>
      <c r="E146" s="419"/>
      <c r="F146" s="419"/>
      <c r="G146" s="419"/>
      <c r="H146" s="419"/>
      <c r="I146" s="419"/>
      <c r="J146" s="419"/>
      <c r="K146" s="419"/>
      <c r="L146" s="379"/>
    </row>
    <row r="147" spans="2:12" ht="18" customHeight="1" x14ac:dyDescent="0.25">
      <c r="B147" s="411"/>
      <c r="C147" s="599" t="s">
        <v>514</v>
      </c>
      <c r="D147" s="599"/>
      <c r="E147" s="599"/>
      <c r="F147" s="599"/>
      <c r="G147" s="599"/>
      <c r="H147" s="599"/>
      <c r="I147" s="599"/>
      <c r="J147" s="599"/>
      <c r="K147" s="599"/>
      <c r="L147" s="411"/>
    </row>
    <row r="148" spans="2:12" ht="18" customHeight="1" x14ac:dyDescent="0.25">
      <c r="B148" s="380"/>
      <c r="C148" s="599"/>
      <c r="D148" s="599"/>
      <c r="E148" s="599"/>
      <c r="F148" s="599"/>
      <c r="G148" s="599"/>
      <c r="H148" s="599"/>
      <c r="I148" s="599"/>
      <c r="J148" s="599"/>
      <c r="K148" s="599"/>
      <c r="L148" s="382"/>
    </row>
    <row r="149" spans="2:12" ht="18" customHeight="1" x14ac:dyDescent="0.25">
      <c r="B149" s="377"/>
      <c r="C149" s="599"/>
      <c r="D149" s="599"/>
      <c r="E149" s="599"/>
      <c r="F149" s="599"/>
      <c r="G149" s="599"/>
      <c r="H149" s="599"/>
      <c r="I149" s="599"/>
      <c r="J149" s="599"/>
      <c r="K149" s="599"/>
      <c r="L149" s="379"/>
    </row>
    <row r="150" spans="2:12" ht="18" customHeight="1" x14ac:dyDescent="0.25">
      <c r="B150" s="377"/>
      <c r="C150" s="386"/>
      <c r="D150" s="349"/>
      <c r="E150" s="349"/>
      <c r="F150" s="400"/>
      <c r="G150" s="400"/>
      <c r="H150" s="400"/>
      <c r="I150" s="349"/>
      <c r="J150" s="349"/>
      <c r="K150" s="386"/>
      <c r="L150" s="379"/>
    </row>
    <row r="151" spans="2:12" ht="18" customHeight="1" x14ac:dyDescent="0.5">
      <c r="B151" s="390"/>
      <c r="C151" s="599" t="s">
        <v>515</v>
      </c>
      <c r="D151" s="599"/>
      <c r="E151" s="599"/>
      <c r="F151" s="599"/>
      <c r="G151" s="599"/>
      <c r="H151" s="599"/>
      <c r="I151" s="599"/>
      <c r="J151" s="599"/>
      <c r="K151" s="599"/>
      <c r="L151" s="389"/>
    </row>
    <row r="152" spans="2:12" ht="12" customHeight="1" x14ac:dyDescent="0.25">
      <c r="B152" s="377"/>
      <c r="C152" s="599"/>
      <c r="D152" s="599"/>
      <c r="E152" s="599"/>
      <c r="F152" s="599"/>
      <c r="G152" s="599"/>
      <c r="H152" s="599"/>
      <c r="I152" s="599"/>
      <c r="J152" s="599"/>
      <c r="K152" s="599"/>
      <c r="L152" s="379"/>
    </row>
    <row r="153" spans="2:12" ht="18" customHeight="1" x14ac:dyDescent="0.25">
      <c r="B153" s="412"/>
      <c r="C153" s="413"/>
      <c r="D153" s="413"/>
      <c r="E153" s="413"/>
      <c r="F153" s="413"/>
      <c r="G153" s="413"/>
      <c r="H153" s="413"/>
      <c r="I153" s="413"/>
      <c r="J153" s="413"/>
      <c r="K153" s="413"/>
      <c r="L153" s="414"/>
    </row>
    <row r="154" spans="2:12" ht="18" customHeight="1" x14ac:dyDescent="0.25">
      <c r="B154" s="377"/>
      <c r="C154" s="386"/>
      <c r="D154" s="387"/>
      <c r="E154" s="378"/>
      <c r="F154" s="378"/>
      <c r="G154" s="378"/>
      <c r="H154" s="378"/>
      <c r="I154" s="378"/>
      <c r="J154" s="378"/>
      <c r="K154" s="386"/>
      <c r="L154" s="379"/>
    </row>
    <row r="155" spans="2:12" ht="18" customHeight="1" x14ac:dyDescent="0.25">
      <c r="B155" s="377"/>
      <c r="C155" s="386"/>
      <c r="D155" s="387"/>
      <c r="E155" s="378"/>
      <c r="F155" s="400"/>
      <c r="G155" s="400"/>
      <c r="H155" s="400"/>
      <c r="I155" s="378"/>
      <c r="J155" s="378"/>
      <c r="K155" s="386"/>
      <c r="L155" s="379"/>
    </row>
    <row r="156" spans="2:12" ht="18" customHeight="1" x14ac:dyDescent="0.25">
      <c r="B156" s="377"/>
      <c r="C156" s="386"/>
      <c r="D156" s="387"/>
      <c r="E156" s="378"/>
      <c r="F156" s="378"/>
      <c r="G156" s="378"/>
      <c r="H156" s="378"/>
      <c r="I156" s="378"/>
      <c r="J156" s="378"/>
      <c r="K156" s="386"/>
      <c r="L156" s="379"/>
    </row>
    <row r="157" spans="2:12" ht="18" customHeight="1" x14ac:dyDescent="0.25">
      <c r="B157" s="412"/>
      <c r="C157" s="413"/>
      <c r="D157" s="413"/>
      <c r="E157" s="413"/>
      <c r="F157" s="413"/>
      <c r="G157" s="413"/>
      <c r="H157" s="413"/>
      <c r="I157" s="413"/>
      <c r="J157" s="413"/>
      <c r="K157" s="413"/>
      <c r="L157" s="414"/>
    </row>
    <row r="158" spans="2:12" ht="18" customHeight="1" x14ac:dyDescent="0.25">
      <c r="B158" s="377"/>
      <c r="C158" s="386"/>
      <c r="D158" s="387"/>
      <c r="E158" s="378"/>
      <c r="F158" s="378"/>
      <c r="G158" s="378"/>
      <c r="H158" s="378"/>
      <c r="I158" s="378"/>
      <c r="J158" s="378"/>
      <c r="K158" s="386"/>
      <c r="L158" s="379"/>
    </row>
    <row r="159" spans="2:12" ht="18" customHeight="1" x14ac:dyDescent="0.25">
      <c r="B159" s="377"/>
      <c r="C159" s="386"/>
      <c r="D159" s="387"/>
      <c r="E159" s="378"/>
      <c r="F159" s="400"/>
      <c r="G159" s="400"/>
      <c r="H159" s="400"/>
      <c r="I159" s="378"/>
      <c r="J159" s="378"/>
      <c r="K159" s="386"/>
      <c r="L159" s="379"/>
    </row>
    <row r="160" spans="2:12" ht="18" customHeight="1" x14ac:dyDescent="0.25">
      <c r="B160" s="377"/>
      <c r="C160" s="386"/>
      <c r="D160" s="387"/>
      <c r="E160" s="378"/>
      <c r="F160" s="378"/>
      <c r="G160" s="378"/>
      <c r="H160" s="378"/>
      <c r="I160" s="378"/>
      <c r="J160" s="378"/>
      <c r="K160" s="386"/>
      <c r="L160" s="379"/>
    </row>
    <row r="161" spans="2:12" ht="18" customHeight="1" x14ac:dyDescent="0.25">
      <c r="B161" s="415"/>
      <c r="C161" s="416"/>
      <c r="D161" s="416"/>
      <c r="E161" s="416"/>
      <c r="F161" s="416"/>
      <c r="G161" s="416"/>
      <c r="H161" s="416"/>
      <c r="I161" s="416"/>
      <c r="J161" s="416"/>
      <c r="K161" s="416"/>
      <c r="L161" s="417"/>
    </row>
    <row r="162" spans="2:12" ht="18" customHeight="1" x14ac:dyDescent="0.25">
      <c r="B162" s="418"/>
      <c r="C162" s="419"/>
      <c r="D162" s="419"/>
      <c r="E162" s="419"/>
      <c r="F162" s="419"/>
      <c r="G162" s="419"/>
      <c r="H162" s="419"/>
      <c r="I162" s="419"/>
      <c r="J162" s="419"/>
      <c r="K162" s="419"/>
      <c r="L162" s="420"/>
    </row>
    <row r="163" spans="2:12" ht="18" customHeight="1" x14ac:dyDescent="0.25">
      <c r="B163" s="377"/>
      <c r="C163" s="386"/>
      <c r="D163" s="387"/>
      <c r="E163" s="378"/>
      <c r="F163" s="400"/>
      <c r="G163" s="400"/>
      <c r="H163" s="400"/>
      <c r="I163" s="378"/>
      <c r="J163" s="378"/>
      <c r="K163" s="386"/>
      <c r="L163" s="379"/>
    </row>
    <row r="164" spans="2:12" ht="18" customHeight="1" x14ac:dyDescent="0.25">
      <c r="B164" s="377"/>
      <c r="C164" s="386"/>
      <c r="D164" s="387"/>
      <c r="E164" s="378"/>
      <c r="F164" s="378"/>
      <c r="G164" s="378"/>
      <c r="H164" s="378"/>
      <c r="I164" s="378"/>
      <c r="J164" s="378"/>
      <c r="K164" s="386"/>
      <c r="L164" s="379"/>
    </row>
    <row r="165" spans="2:12" ht="18" customHeight="1" x14ac:dyDescent="0.25">
      <c r="B165" s="415"/>
      <c r="C165" s="416"/>
      <c r="D165" s="416"/>
      <c r="E165" s="416"/>
      <c r="F165" s="416"/>
      <c r="G165" s="416"/>
      <c r="H165" s="416"/>
      <c r="I165" s="416"/>
      <c r="J165" s="416"/>
      <c r="K165" s="416"/>
      <c r="L165" s="417"/>
    </row>
    <row r="166" spans="2:12" ht="18" customHeight="1" x14ac:dyDescent="0.25">
      <c r="B166" s="418"/>
      <c r="C166" s="419"/>
      <c r="D166" s="419"/>
      <c r="E166" s="419"/>
      <c r="F166" s="419"/>
      <c r="G166" s="419"/>
      <c r="H166" s="419"/>
      <c r="I166" s="419"/>
      <c r="J166" s="419"/>
      <c r="K166" s="419"/>
      <c r="L166" s="420"/>
    </row>
    <row r="167" spans="2:12" ht="18" customHeight="1" x14ac:dyDescent="0.25">
      <c r="B167" s="380"/>
      <c r="C167" s="381"/>
      <c r="D167" s="381"/>
      <c r="E167" s="381"/>
      <c r="F167" s="381"/>
      <c r="G167" s="381"/>
      <c r="H167" s="381"/>
      <c r="I167" s="381"/>
      <c r="J167" s="381"/>
      <c r="K167" s="381"/>
      <c r="L167" s="382"/>
    </row>
    <row r="168" spans="2:12" ht="18" customHeight="1" x14ac:dyDescent="0.25">
      <c r="B168" s="377"/>
      <c r="C168" s="386"/>
      <c r="D168" s="392"/>
      <c r="E168" s="349"/>
      <c r="F168" s="349"/>
      <c r="G168" s="349"/>
      <c r="H168" s="349"/>
      <c r="I168" s="349"/>
      <c r="J168" s="349"/>
      <c r="L168" s="379"/>
    </row>
    <row r="169" spans="2:12" ht="18" customHeight="1" x14ac:dyDescent="0.25">
      <c r="B169" s="377"/>
      <c r="C169" s="84"/>
      <c r="D169" s="84"/>
      <c r="E169" s="84"/>
      <c r="F169" s="84"/>
      <c r="G169" s="84"/>
      <c r="H169" s="84"/>
      <c r="I169" s="84"/>
      <c r="J169" s="84"/>
      <c r="K169" s="84"/>
      <c r="L169" s="379"/>
    </row>
    <row r="170" spans="2:12" ht="18" customHeight="1" x14ac:dyDescent="0.25">
      <c r="B170" s="377"/>
      <c r="C170" s="386"/>
      <c r="D170" s="387"/>
      <c r="E170" s="378"/>
      <c r="F170" s="378"/>
      <c r="G170" s="378"/>
      <c r="H170" s="378"/>
      <c r="I170" s="378"/>
      <c r="J170" s="378"/>
      <c r="K170" s="386"/>
      <c r="L170" s="379"/>
    </row>
    <row r="171" spans="2:12" ht="18" customHeight="1" x14ac:dyDescent="0.25">
      <c r="B171" s="377"/>
      <c r="C171" s="421"/>
      <c r="D171" s="400"/>
      <c r="E171" s="400"/>
      <c r="F171" s="400"/>
      <c r="G171" s="400"/>
      <c r="H171" s="400"/>
      <c r="I171" s="400"/>
      <c r="J171" s="400"/>
      <c r="K171" s="400"/>
      <c r="L171" s="422"/>
    </row>
    <row r="172" spans="2:12" ht="18" customHeight="1" x14ac:dyDescent="0.25">
      <c r="B172" s="377"/>
      <c r="C172" s="400"/>
      <c r="D172" s="400"/>
      <c r="E172" s="400"/>
      <c r="F172" s="400"/>
      <c r="G172" s="400"/>
      <c r="H172" s="400"/>
      <c r="I172" s="400"/>
      <c r="J172" s="400"/>
      <c r="K172" s="400"/>
      <c r="L172" s="422"/>
    </row>
    <row r="173" spans="2:12" ht="18" customHeight="1" x14ac:dyDescent="0.25">
      <c r="B173" s="380"/>
      <c r="C173" s="381"/>
      <c r="D173" s="381"/>
      <c r="E173" s="381"/>
      <c r="F173" s="381"/>
      <c r="G173" s="381"/>
      <c r="H173" s="381"/>
      <c r="I173" s="381"/>
      <c r="J173" s="381"/>
      <c r="K173" s="381"/>
      <c r="L173" s="382"/>
    </row>
    <row r="174" spans="2:12" ht="18" customHeight="1" x14ac:dyDescent="0.25">
      <c r="B174" s="377"/>
      <c r="C174" s="386"/>
      <c r="D174" s="387"/>
      <c r="E174" s="378"/>
      <c r="F174" s="378"/>
      <c r="G174" s="378"/>
      <c r="H174" s="378"/>
      <c r="I174" s="378"/>
      <c r="J174" s="378"/>
      <c r="K174" s="386"/>
      <c r="L174" s="379"/>
    </row>
    <row r="175" spans="2:12" ht="18" customHeight="1" x14ac:dyDescent="0.25">
      <c r="B175" s="377"/>
      <c r="C175" s="386"/>
      <c r="D175" s="392"/>
      <c r="E175" s="349"/>
      <c r="F175" s="349"/>
      <c r="G175" s="349"/>
      <c r="H175" s="349"/>
      <c r="I175" s="349"/>
      <c r="J175" s="349"/>
      <c r="L175" s="379"/>
    </row>
    <row r="176" spans="2:12" ht="18" customHeight="1" x14ac:dyDescent="0.25">
      <c r="B176" s="377"/>
      <c r="C176" s="386"/>
      <c r="D176" s="349"/>
      <c r="E176" s="349"/>
      <c r="F176" s="349"/>
      <c r="G176" s="349"/>
      <c r="H176" s="349"/>
      <c r="I176" s="349"/>
      <c r="J176" s="349"/>
      <c r="K176" s="386"/>
      <c r="L176" s="379"/>
    </row>
    <row r="177" spans="2:12" ht="18" customHeight="1" x14ac:dyDescent="0.25">
      <c r="B177" s="377"/>
      <c r="C177" s="386"/>
      <c r="D177" s="387"/>
      <c r="E177" s="378"/>
      <c r="F177" s="378"/>
      <c r="G177" s="378"/>
      <c r="H177" s="378"/>
      <c r="I177" s="378"/>
      <c r="J177" s="378"/>
      <c r="K177" s="386"/>
      <c r="L177" s="379"/>
    </row>
    <row r="178" spans="2:12" ht="18" customHeight="1" x14ac:dyDescent="0.25">
      <c r="B178" s="377"/>
      <c r="C178" s="386"/>
      <c r="D178" s="387"/>
      <c r="E178" s="378"/>
      <c r="F178" s="378"/>
      <c r="G178" s="378"/>
      <c r="H178" s="378"/>
      <c r="I178" s="378"/>
      <c r="J178" s="378"/>
      <c r="K178" s="386"/>
      <c r="L178" s="379"/>
    </row>
    <row r="179" spans="2:12" ht="18" customHeight="1" x14ac:dyDescent="0.25">
      <c r="B179" s="377"/>
      <c r="C179" s="386"/>
      <c r="D179" s="387"/>
      <c r="E179" s="378"/>
      <c r="F179" s="378"/>
      <c r="G179" s="378"/>
      <c r="H179" s="378"/>
      <c r="I179" s="378"/>
      <c r="J179" s="378"/>
      <c r="K179" s="386"/>
      <c r="L179" s="379"/>
    </row>
    <row r="180" spans="2:12" ht="18" customHeight="1" x14ac:dyDescent="0.25">
      <c r="B180" s="377"/>
      <c r="D180" s="391"/>
      <c r="E180" s="378"/>
      <c r="F180" s="378"/>
      <c r="G180" s="378"/>
      <c r="H180" s="378"/>
      <c r="I180" s="378"/>
      <c r="J180" s="378"/>
      <c r="K180" s="378"/>
      <c r="L180" s="379"/>
    </row>
    <row r="181" spans="2:12" ht="18" customHeight="1" x14ac:dyDescent="0.25">
      <c r="B181" s="383"/>
      <c r="C181" s="384"/>
      <c r="D181" s="384"/>
      <c r="E181" s="384"/>
      <c r="F181" s="384"/>
      <c r="G181" s="384"/>
      <c r="H181" s="384"/>
      <c r="I181" s="384"/>
      <c r="J181" s="384"/>
      <c r="K181" s="384"/>
      <c r="L181" s="385"/>
    </row>
    <row r="182" spans="2:12" ht="18" customHeight="1" x14ac:dyDescent="0.25"/>
    <row r="183" spans="2:12" ht="18" customHeight="1" x14ac:dyDescent="0.25"/>
    <row r="184" spans="2:12" ht="18" customHeight="1" x14ac:dyDescent="0.25"/>
    <row r="185" spans="2:12" ht="18" customHeight="1" x14ac:dyDescent="0.25"/>
    <row r="186" spans="2:12" ht="18" customHeight="1" x14ac:dyDescent="0.25"/>
    <row r="187" spans="2:12" ht="18" customHeight="1" x14ac:dyDescent="0.25"/>
    <row r="188" spans="2:12" ht="18" customHeight="1" x14ac:dyDescent="0.25"/>
    <row r="189" spans="2:12" ht="18" customHeight="1" x14ac:dyDescent="0.25"/>
    <row r="190" spans="2:12" ht="18" customHeight="1" x14ac:dyDescent="0.25"/>
    <row r="191" spans="2:12" ht="18" customHeight="1" x14ac:dyDescent="0.25"/>
    <row r="192" spans="2:1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row r="987" ht="18" customHeight="1" x14ac:dyDescent="0.25"/>
    <row r="988" ht="18" customHeight="1" x14ac:dyDescent="0.25"/>
    <row r="989" ht="18" customHeight="1" x14ac:dyDescent="0.25"/>
    <row r="990" ht="18" customHeight="1" x14ac:dyDescent="0.25"/>
    <row r="991" ht="18" customHeight="1" x14ac:dyDescent="0.25"/>
    <row r="992" ht="18" customHeight="1" x14ac:dyDescent="0.25"/>
    <row r="993" ht="18" customHeight="1" x14ac:dyDescent="0.25"/>
    <row r="994" ht="18" customHeight="1" x14ac:dyDescent="0.25"/>
    <row r="995" ht="18" customHeight="1" x14ac:dyDescent="0.25"/>
    <row r="996" ht="18" customHeight="1" x14ac:dyDescent="0.25"/>
    <row r="997" ht="18" customHeight="1" x14ac:dyDescent="0.25"/>
    <row r="998" ht="18" customHeight="1" x14ac:dyDescent="0.25"/>
    <row r="999" ht="18" customHeight="1" x14ac:dyDescent="0.25"/>
    <row r="1000" ht="18" customHeight="1" x14ac:dyDescent="0.25"/>
    <row r="1001" ht="18" customHeight="1" x14ac:dyDescent="0.25"/>
    <row r="1002" ht="18" customHeight="1" x14ac:dyDescent="0.25"/>
    <row r="1003" ht="18" customHeight="1" x14ac:dyDescent="0.25"/>
    <row r="1004" ht="18" customHeight="1" x14ac:dyDescent="0.25"/>
    <row r="1005" ht="18" customHeight="1" x14ac:dyDescent="0.25"/>
    <row r="1006" ht="18" customHeight="1" x14ac:dyDescent="0.25"/>
    <row r="1007" ht="18" customHeight="1" x14ac:dyDescent="0.25"/>
    <row r="1008" ht="18" customHeight="1" x14ac:dyDescent="0.25"/>
    <row r="1009" ht="18" customHeight="1" x14ac:dyDescent="0.25"/>
    <row r="1010" ht="18" customHeight="1" x14ac:dyDescent="0.25"/>
    <row r="1011" ht="18" customHeight="1" x14ac:dyDescent="0.25"/>
    <row r="1012" ht="18" customHeight="1" x14ac:dyDescent="0.25"/>
    <row r="1013" ht="18" customHeight="1" x14ac:dyDescent="0.25"/>
    <row r="1014" ht="18" customHeight="1" x14ac:dyDescent="0.25"/>
    <row r="1015" ht="18" customHeight="1" x14ac:dyDescent="0.25"/>
    <row r="1016" ht="18" customHeight="1" x14ac:dyDescent="0.25"/>
    <row r="1017" ht="18" customHeight="1" x14ac:dyDescent="0.25"/>
    <row r="1018" ht="18" customHeight="1" x14ac:dyDescent="0.25"/>
    <row r="1019" ht="18" customHeight="1" x14ac:dyDescent="0.25"/>
    <row r="1020" ht="18" customHeight="1" x14ac:dyDescent="0.25"/>
    <row r="1021" ht="18" customHeight="1" x14ac:dyDescent="0.25"/>
    <row r="1022" ht="18" customHeight="1" x14ac:dyDescent="0.25"/>
    <row r="1023" ht="18" customHeight="1" x14ac:dyDescent="0.25"/>
    <row r="1024" ht="18" customHeight="1" x14ac:dyDescent="0.25"/>
    <row r="1025" ht="18" customHeight="1" x14ac:dyDescent="0.25"/>
    <row r="1026" ht="18" customHeight="1" x14ac:dyDescent="0.25"/>
    <row r="1027" ht="18" customHeight="1" x14ac:dyDescent="0.25"/>
    <row r="1028" ht="18" customHeight="1" x14ac:dyDescent="0.25"/>
    <row r="1029" ht="18" customHeight="1" x14ac:dyDescent="0.25"/>
    <row r="1030" ht="18" customHeight="1" x14ac:dyDescent="0.25"/>
    <row r="1031" ht="18" customHeight="1" x14ac:dyDescent="0.25"/>
    <row r="1032" ht="18" customHeight="1" x14ac:dyDescent="0.25"/>
    <row r="1033" ht="18" customHeight="1" x14ac:dyDescent="0.25"/>
    <row r="1034" ht="18" customHeight="1" x14ac:dyDescent="0.25"/>
    <row r="1035" ht="18" customHeight="1" x14ac:dyDescent="0.25"/>
    <row r="1036" ht="18" customHeight="1" x14ac:dyDescent="0.25"/>
    <row r="1037" ht="18" customHeight="1" x14ac:dyDescent="0.25"/>
    <row r="1038" ht="18" customHeight="1" x14ac:dyDescent="0.25"/>
    <row r="1039" ht="18" customHeight="1" x14ac:dyDescent="0.25"/>
    <row r="1040" ht="18" customHeight="1" x14ac:dyDescent="0.25"/>
    <row r="1041" ht="18" customHeight="1" x14ac:dyDescent="0.25"/>
    <row r="1042" ht="18" customHeight="1" x14ac:dyDescent="0.25"/>
    <row r="1043" ht="18" customHeight="1" x14ac:dyDescent="0.25"/>
    <row r="1044" ht="18" customHeight="1" x14ac:dyDescent="0.25"/>
    <row r="1045" ht="18" customHeight="1" x14ac:dyDescent="0.25"/>
    <row r="1046" ht="18" customHeight="1" x14ac:dyDescent="0.25"/>
    <row r="1047" ht="18" customHeight="1" x14ac:dyDescent="0.25"/>
    <row r="1048" ht="18" customHeight="1" x14ac:dyDescent="0.25"/>
    <row r="1049" ht="18" customHeight="1" x14ac:dyDescent="0.25"/>
    <row r="1050" ht="18" customHeight="1" x14ac:dyDescent="0.25"/>
    <row r="1051" ht="18" customHeight="1" x14ac:dyDescent="0.25"/>
    <row r="1052" ht="18" customHeight="1" x14ac:dyDescent="0.25"/>
    <row r="1053" ht="18" customHeight="1" x14ac:dyDescent="0.25"/>
    <row r="1054" ht="18" customHeight="1" x14ac:dyDescent="0.25"/>
    <row r="1055" ht="18" customHeight="1" x14ac:dyDescent="0.25"/>
    <row r="1056" ht="18" customHeight="1" x14ac:dyDescent="0.25"/>
    <row r="1057" ht="18" customHeight="1" x14ac:dyDescent="0.25"/>
    <row r="1058" ht="18" customHeight="1" x14ac:dyDescent="0.25"/>
    <row r="1059" ht="18" customHeight="1" x14ac:dyDescent="0.25"/>
    <row r="1060" ht="18" customHeight="1" x14ac:dyDescent="0.25"/>
    <row r="1061" ht="18" customHeight="1" x14ac:dyDescent="0.25"/>
    <row r="1062" ht="18" customHeight="1" x14ac:dyDescent="0.25"/>
    <row r="1063" ht="18" customHeight="1" x14ac:dyDescent="0.25"/>
    <row r="1064" ht="18" customHeight="1" x14ac:dyDescent="0.25"/>
    <row r="1065" ht="18" customHeight="1" x14ac:dyDescent="0.25"/>
    <row r="1066" ht="18" customHeight="1" x14ac:dyDescent="0.25"/>
    <row r="1067" ht="18" customHeight="1" x14ac:dyDescent="0.25"/>
    <row r="1068" ht="18" customHeight="1" x14ac:dyDescent="0.25"/>
    <row r="1069" ht="18" customHeight="1" x14ac:dyDescent="0.25"/>
    <row r="1070" ht="18" customHeight="1" x14ac:dyDescent="0.25"/>
    <row r="1071" ht="18" customHeight="1" x14ac:dyDescent="0.25"/>
    <row r="1072" ht="18" customHeight="1" x14ac:dyDescent="0.25"/>
    <row r="1073" ht="18" customHeight="1" x14ac:dyDescent="0.25"/>
    <row r="1074" ht="18" customHeight="1" x14ac:dyDescent="0.25"/>
    <row r="1075" ht="18" customHeight="1" x14ac:dyDescent="0.25"/>
    <row r="1076" ht="18" customHeight="1" x14ac:dyDescent="0.25"/>
    <row r="1077" ht="18" customHeight="1" x14ac:dyDescent="0.25"/>
    <row r="1078" ht="18" customHeight="1" x14ac:dyDescent="0.25"/>
    <row r="1079" ht="18" customHeight="1" x14ac:dyDescent="0.25"/>
    <row r="1080" ht="18" customHeight="1" x14ac:dyDescent="0.25"/>
    <row r="1081" ht="18" customHeight="1" x14ac:dyDescent="0.25"/>
    <row r="1082" ht="18" customHeight="1" x14ac:dyDescent="0.25"/>
    <row r="1083" ht="18" customHeight="1" x14ac:dyDescent="0.25"/>
    <row r="1084" ht="18" customHeight="1" x14ac:dyDescent="0.25"/>
    <row r="1085" ht="18" customHeight="1" x14ac:dyDescent="0.25"/>
    <row r="1086" ht="18" customHeight="1" x14ac:dyDescent="0.25"/>
    <row r="1087" ht="18" customHeight="1" x14ac:dyDescent="0.25"/>
    <row r="1088" ht="18" customHeight="1" x14ac:dyDescent="0.25"/>
    <row r="1089" ht="18" customHeight="1" x14ac:dyDescent="0.25"/>
    <row r="1090" ht="18" customHeight="1" x14ac:dyDescent="0.25"/>
    <row r="1091" ht="18" customHeight="1" x14ac:dyDescent="0.25"/>
    <row r="1092" ht="18" customHeight="1" x14ac:dyDescent="0.25"/>
    <row r="1093" ht="18" customHeight="1" x14ac:dyDescent="0.25"/>
    <row r="1094" ht="18" customHeight="1" x14ac:dyDescent="0.25"/>
    <row r="1095" ht="18" customHeight="1" x14ac:dyDescent="0.25"/>
    <row r="1096" ht="18" customHeight="1" x14ac:dyDescent="0.25"/>
    <row r="1097" ht="18" customHeight="1" x14ac:dyDescent="0.25"/>
    <row r="1098" ht="18" customHeight="1" x14ac:dyDescent="0.25"/>
    <row r="1099" ht="18" customHeight="1" x14ac:dyDescent="0.25"/>
    <row r="1100" ht="18" customHeight="1" x14ac:dyDescent="0.25"/>
    <row r="1101" ht="18" customHeight="1" x14ac:dyDescent="0.25"/>
    <row r="1102" ht="18" customHeight="1" x14ac:dyDescent="0.25"/>
    <row r="1103" ht="18" customHeight="1" x14ac:dyDescent="0.25"/>
    <row r="1104" ht="18" customHeight="1" x14ac:dyDescent="0.25"/>
    <row r="1105" ht="18" customHeight="1" x14ac:dyDescent="0.25"/>
    <row r="1106" ht="18" customHeight="1" x14ac:dyDescent="0.25"/>
    <row r="1107" ht="18" customHeight="1" x14ac:dyDescent="0.25"/>
    <row r="1108" ht="18" customHeight="1" x14ac:dyDescent="0.25"/>
    <row r="1109" ht="18" customHeight="1" x14ac:dyDescent="0.25"/>
    <row r="1110" ht="18" customHeight="1" x14ac:dyDescent="0.25"/>
    <row r="1111" ht="18" customHeight="1" x14ac:dyDescent="0.25"/>
    <row r="1112" ht="18" customHeight="1" x14ac:dyDescent="0.25"/>
    <row r="1113" ht="18" customHeight="1" x14ac:dyDescent="0.25"/>
    <row r="1114" ht="18" customHeight="1" x14ac:dyDescent="0.25"/>
    <row r="1115" ht="18" customHeight="1" x14ac:dyDescent="0.25"/>
    <row r="1116" ht="18" customHeight="1" x14ac:dyDescent="0.25"/>
    <row r="1117" ht="18" customHeight="1" x14ac:dyDescent="0.25"/>
    <row r="1118" ht="18" customHeight="1" x14ac:dyDescent="0.25"/>
    <row r="1119" ht="18" customHeight="1" x14ac:dyDescent="0.25"/>
    <row r="1120" ht="18" customHeight="1" x14ac:dyDescent="0.25"/>
    <row r="1121" ht="18" customHeight="1" x14ac:dyDescent="0.25"/>
    <row r="1122" ht="18" customHeight="1" x14ac:dyDescent="0.25"/>
    <row r="1123" ht="18" customHeight="1" x14ac:dyDescent="0.25"/>
    <row r="1124" ht="18" customHeight="1" x14ac:dyDescent="0.25"/>
    <row r="1125" ht="18" customHeight="1" x14ac:dyDescent="0.25"/>
    <row r="1126" ht="18" customHeight="1" x14ac:dyDescent="0.25"/>
    <row r="1127" ht="18" customHeight="1" x14ac:dyDescent="0.25"/>
    <row r="1128" ht="18" customHeight="1" x14ac:dyDescent="0.25"/>
    <row r="1129" ht="18" customHeight="1" x14ac:dyDescent="0.25"/>
    <row r="1130" ht="18" customHeight="1" x14ac:dyDescent="0.25"/>
    <row r="1131" ht="18" customHeight="1" x14ac:dyDescent="0.25"/>
    <row r="1132" ht="18" customHeight="1" x14ac:dyDescent="0.25"/>
    <row r="1133" ht="18" customHeight="1" x14ac:dyDescent="0.25"/>
    <row r="1134" ht="18" customHeight="1" x14ac:dyDescent="0.25"/>
    <row r="1135" ht="18" customHeight="1" x14ac:dyDescent="0.25"/>
    <row r="1136" ht="18" customHeight="1" x14ac:dyDescent="0.25"/>
    <row r="1137" ht="18" customHeight="1" x14ac:dyDescent="0.25"/>
    <row r="1138" ht="18" customHeight="1" x14ac:dyDescent="0.25"/>
    <row r="1139" ht="18" customHeight="1" x14ac:dyDescent="0.25"/>
    <row r="1140" ht="18" customHeight="1" x14ac:dyDescent="0.25"/>
    <row r="1141" ht="18" customHeight="1" x14ac:dyDescent="0.25"/>
    <row r="1142" ht="18" customHeight="1" x14ac:dyDescent="0.25"/>
    <row r="1143" ht="18" customHeight="1" x14ac:dyDescent="0.25"/>
    <row r="1144" ht="18" customHeight="1" x14ac:dyDescent="0.25"/>
    <row r="1145" ht="18" customHeight="1" x14ac:dyDescent="0.25"/>
    <row r="1146" ht="18" customHeight="1" x14ac:dyDescent="0.25"/>
    <row r="1147" ht="18" customHeight="1" x14ac:dyDescent="0.25"/>
    <row r="1148" ht="18" customHeight="1" x14ac:dyDescent="0.25"/>
    <row r="1149" ht="18" customHeight="1" x14ac:dyDescent="0.25"/>
    <row r="1150" ht="18" customHeight="1" x14ac:dyDescent="0.25"/>
    <row r="1151" ht="18" customHeight="1" x14ac:dyDescent="0.25"/>
    <row r="1152" ht="18" customHeight="1" x14ac:dyDescent="0.25"/>
    <row r="1153" ht="18" customHeight="1" x14ac:dyDescent="0.25"/>
    <row r="1154" ht="18" customHeight="1" x14ac:dyDescent="0.25"/>
    <row r="1155" ht="18" customHeight="1" x14ac:dyDescent="0.25"/>
    <row r="1156" ht="18" customHeight="1" x14ac:dyDescent="0.25"/>
    <row r="1157" ht="18" customHeight="1" x14ac:dyDescent="0.25"/>
    <row r="1158" ht="18" customHeight="1" x14ac:dyDescent="0.25"/>
    <row r="1159" ht="18" customHeight="1" x14ac:dyDescent="0.25"/>
    <row r="1160" ht="18" customHeight="1" x14ac:dyDescent="0.25"/>
    <row r="1161" ht="18" customHeight="1" x14ac:dyDescent="0.25"/>
    <row r="1162" ht="18" customHeight="1" x14ac:dyDescent="0.25"/>
    <row r="1163" ht="18" customHeight="1" x14ac:dyDescent="0.25"/>
    <row r="1164" ht="18" customHeight="1" x14ac:dyDescent="0.25"/>
    <row r="1165" ht="18" customHeight="1" x14ac:dyDescent="0.25"/>
    <row r="1166" ht="18" customHeight="1" x14ac:dyDescent="0.25"/>
    <row r="1167" ht="18" customHeight="1" x14ac:dyDescent="0.25"/>
    <row r="1168" ht="18" customHeight="1" x14ac:dyDescent="0.25"/>
    <row r="1169" ht="18" customHeight="1" x14ac:dyDescent="0.25"/>
    <row r="1170" ht="18" customHeight="1" x14ac:dyDescent="0.25"/>
    <row r="1171" ht="18" customHeight="1" x14ac:dyDescent="0.25"/>
    <row r="1172" ht="18" customHeight="1" x14ac:dyDescent="0.25"/>
    <row r="1173" ht="18" customHeight="1" x14ac:dyDescent="0.25"/>
    <row r="1174" ht="18" customHeight="1" x14ac:dyDescent="0.25"/>
    <row r="1175" ht="18" customHeight="1" x14ac:dyDescent="0.25"/>
    <row r="1176" ht="18" customHeight="1" x14ac:dyDescent="0.25"/>
    <row r="1177" ht="18" customHeight="1" x14ac:dyDescent="0.25"/>
    <row r="1178" ht="18" customHeight="1" x14ac:dyDescent="0.25"/>
    <row r="1179" ht="18" customHeight="1" x14ac:dyDescent="0.25"/>
    <row r="1180" ht="18" customHeight="1" x14ac:dyDescent="0.25"/>
    <row r="1181" ht="18" customHeight="1" x14ac:dyDescent="0.25"/>
    <row r="1182" ht="18" customHeight="1" x14ac:dyDescent="0.25"/>
    <row r="1183" ht="18" customHeight="1" x14ac:dyDescent="0.25"/>
    <row r="1184" ht="18" customHeight="1" x14ac:dyDescent="0.25"/>
    <row r="1185" ht="18" customHeight="1" x14ac:dyDescent="0.25"/>
    <row r="1186" ht="18" customHeight="1" x14ac:dyDescent="0.25"/>
    <row r="1187" ht="18" customHeight="1" x14ac:dyDescent="0.25"/>
    <row r="1188" ht="18" customHeight="1" x14ac:dyDescent="0.25"/>
    <row r="1189" ht="18" customHeight="1" x14ac:dyDescent="0.25"/>
    <row r="1190" ht="18" customHeight="1" x14ac:dyDescent="0.25"/>
    <row r="1191" ht="18" customHeight="1" x14ac:dyDescent="0.25"/>
    <row r="1192" ht="18" customHeight="1" x14ac:dyDescent="0.25"/>
    <row r="1193" ht="18" customHeight="1" x14ac:dyDescent="0.25"/>
    <row r="1194" ht="18" customHeight="1" x14ac:dyDescent="0.25"/>
    <row r="1195" ht="18" customHeight="1" x14ac:dyDescent="0.25"/>
    <row r="1196" ht="18" customHeight="1" x14ac:dyDescent="0.25"/>
    <row r="1197" ht="18" customHeight="1" x14ac:dyDescent="0.25"/>
    <row r="1198" ht="18" customHeight="1" x14ac:dyDescent="0.25"/>
    <row r="1199" ht="18" customHeight="1" x14ac:dyDescent="0.25"/>
    <row r="1200" ht="18" customHeight="1" x14ac:dyDescent="0.25"/>
    <row r="1201" ht="18" customHeight="1" x14ac:dyDescent="0.25"/>
    <row r="1202" ht="18" customHeight="1" x14ac:dyDescent="0.25"/>
    <row r="1203" ht="18" customHeight="1" x14ac:dyDescent="0.25"/>
    <row r="1204" ht="18" customHeight="1" x14ac:dyDescent="0.25"/>
    <row r="1205" ht="18" customHeight="1" x14ac:dyDescent="0.25"/>
    <row r="1206" ht="18" customHeight="1" x14ac:dyDescent="0.25"/>
    <row r="1207" ht="18" customHeight="1" x14ac:dyDescent="0.25"/>
    <row r="1208" ht="18" customHeight="1" x14ac:dyDescent="0.25"/>
    <row r="1209" ht="18" customHeight="1" x14ac:dyDescent="0.25"/>
    <row r="1210" ht="18" customHeight="1" x14ac:dyDescent="0.25"/>
    <row r="1211" ht="18" customHeight="1" x14ac:dyDescent="0.25"/>
    <row r="1212" ht="18" customHeight="1" x14ac:dyDescent="0.25"/>
    <row r="1213" ht="18" customHeight="1" x14ac:dyDescent="0.25"/>
    <row r="1214" ht="18" customHeight="1" x14ac:dyDescent="0.25"/>
    <row r="1215" ht="18" customHeight="1" x14ac:dyDescent="0.25"/>
    <row r="1216" ht="18" customHeight="1" x14ac:dyDescent="0.25"/>
    <row r="1217" ht="18" customHeight="1" x14ac:dyDescent="0.25"/>
    <row r="1218" ht="18" customHeight="1" x14ac:dyDescent="0.25"/>
    <row r="1219" ht="18" customHeight="1" x14ac:dyDescent="0.25"/>
    <row r="1220" ht="18" customHeight="1" x14ac:dyDescent="0.25"/>
    <row r="1221" ht="18" customHeight="1" x14ac:dyDescent="0.25"/>
    <row r="1222" ht="18" customHeight="1" x14ac:dyDescent="0.25"/>
    <row r="1223" ht="18" customHeight="1" x14ac:dyDescent="0.25"/>
    <row r="1224" ht="18" customHeight="1" x14ac:dyDescent="0.25"/>
    <row r="1225" ht="18" customHeight="1" x14ac:dyDescent="0.25"/>
    <row r="1226" ht="18" customHeight="1" x14ac:dyDescent="0.25"/>
    <row r="1227" ht="18" customHeight="1" x14ac:dyDescent="0.25"/>
    <row r="1228" ht="18" customHeight="1" x14ac:dyDescent="0.25"/>
    <row r="1229" ht="18" customHeight="1" x14ac:dyDescent="0.25"/>
    <row r="1230" ht="18" customHeight="1" x14ac:dyDescent="0.25"/>
    <row r="1231" ht="18" customHeight="1" x14ac:dyDescent="0.25"/>
    <row r="1232" ht="18" customHeight="1" x14ac:dyDescent="0.25"/>
    <row r="1233" ht="18" customHeight="1" x14ac:dyDescent="0.25"/>
    <row r="1234" ht="18" customHeight="1" x14ac:dyDescent="0.25"/>
    <row r="1235" ht="18" customHeight="1" x14ac:dyDescent="0.25"/>
    <row r="1236" ht="18" customHeight="1" x14ac:dyDescent="0.25"/>
    <row r="1237" ht="18" customHeight="1" x14ac:dyDescent="0.25"/>
    <row r="1238" ht="18" customHeight="1" x14ac:dyDescent="0.25"/>
    <row r="1239" ht="18" customHeight="1" x14ac:dyDescent="0.25"/>
    <row r="1240" ht="18" customHeight="1" x14ac:dyDescent="0.25"/>
    <row r="1241" ht="18" customHeight="1" x14ac:dyDescent="0.25"/>
    <row r="1242" ht="18" customHeight="1" x14ac:dyDescent="0.25"/>
    <row r="1243" ht="18" customHeight="1" x14ac:dyDescent="0.25"/>
    <row r="1244" ht="18" customHeight="1" x14ac:dyDescent="0.25"/>
    <row r="1245" ht="18" customHeight="1" x14ac:dyDescent="0.25"/>
    <row r="1246" ht="18" customHeight="1" x14ac:dyDescent="0.25"/>
    <row r="1247" ht="18" customHeight="1" x14ac:dyDescent="0.25"/>
    <row r="1248" ht="18" customHeight="1" x14ac:dyDescent="0.25"/>
    <row r="1249" ht="18" customHeight="1" x14ac:dyDescent="0.25"/>
    <row r="1250" ht="18" customHeight="1" x14ac:dyDescent="0.25"/>
    <row r="1251" ht="18" customHeight="1" x14ac:dyDescent="0.25"/>
    <row r="1252" ht="18" customHeight="1" x14ac:dyDescent="0.25"/>
    <row r="1253" ht="18" customHeight="1" x14ac:dyDescent="0.25"/>
    <row r="1254" ht="18" customHeight="1" x14ac:dyDescent="0.25"/>
    <row r="1255" ht="18" customHeight="1" x14ac:dyDescent="0.25"/>
    <row r="1256" ht="18" customHeight="1" x14ac:dyDescent="0.25"/>
    <row r="1257" ht="18" customHeight="1" x14ac:dyDescent="0.25"/>
    <row r="1258" ht="18" customHeight="1" x14ac:dyDescent="0.25"/>
    <row r="1259" ht="18" customHeight="1" x14ac:dyDescent="0.25"/>
    <row r="1260" ht="18" customHeight="1" x14ac:dyDescent="0.25"/>
    <row r="1261" ht="18" customHeight="1" x14ac:dyDescent="0.25"/>
    <row r="1262" ht="18" customHeight="1" x14ac:dyDescent="0.25"/>
    <row r="1263" ht="18" customHeight="1" x14ac:dyDescent="0.25"/>
    <row r="1264" ht="18" customHeight="1" x14ac:dyDescent="0.25"/>
    <row r="1265" ht="18" customHeight="1" x14ac:dyDescent="0.25"/>
    <row r="1266" ht="18" customHeight="1" x14ac:dyDescent="0.25"/>
    <row r="1267" ht="18" customHeight="1" x14ac:dyDescent="0.25"/>
    <row r="1268" ht="18" customHeight="1" x14ac:dyDescent="0.25"/>
    <row r="1269" ht="18" customHeight="1" x14ac:dyDescent="0.25"/>
    <row r="1270" ht="18" customHeight="1" x14ac:dyDescent="0.25"/>
    <row r="1271" ht="18" customHeight="1" x14ac:dyDescent="0.25"/>
    <row r="1272" ht="18" customHeight="1" x14ac:dyDescent="0.25"/>
    <row r="1273" ht="18" customHeight="1" x14ac:dyDescent="0.25"/>
    <row r="1274" ht="18" customHeight="1" x14ac:dyDescent="0.25"/>
    <row r="1275" ht="18" customHeight="1" x14ac:dyDescent="0.25"/>
    <row r="1276" ht="18" customHeight="1" x14ac:dyDescent="0.25"/>
    <row r="1277" ht="18" customHeight="1" x14ac:dyDescent="0.25"/>
    <row r="1278" ht="18" customHeight="1" x14ac:dyDescent="0.25"/>
    <row r="1279" ht="18" customHeight="1" x14ac:dyDescent="0.25"/>
    <row r="1280" ht="18" customHeight="1" x14ac:dyDescent="0.25"/>
    <row r="1281" ht="18" customHeight="1" x14ac:dyDescent="0.25"/>
    <row r="1282" ht="18" customHeight="1" x14ac:dyDescent="0.25"/>
    <row r="1283" ht="18" customHeight="1" x14ac:dyDescent="0.25"/>
    <row r="1284" ht="18" customHeight="1" x14ac:dyDescent="0.25"/>
    <row r="1285" ht="18" customHeight="1" x14ac:dyDescent="0.25"/>
    <row r="1286" ht="18" customHeight="1" x14ac:dyDescent="0.25"/>
    <row r="1287" ht="18" customHeight="1" x14ac:dyDescent="0.25"/>
    <row r="1288" ht="18" customHeight="1" x14ac:dyDescent="0.25"/>
    <row r="1289" ht="18" customHeight="1" x14ac:dyDescent="0.25"/>
    <row r="1290" ht="18" customHeight="1" x14ac:dyDescent="0.25"/>
    <row r="1291" ht="18" customHeight="1" x14ac:dyDescent="0.25"/>
    <row r="1292" ht="18" customHeight="1" x14ac:dyDescent="0.25"/>
    <row r="1293" ht="18" customHeight="1" x14ac:dyDescent="0.25"/>
    <row r="1294" ht="18" customHeight="1" x14ac:dyDescent="0.25"/>
    <row r="1295" ht="18" customHeight="1" x14ac:dyDescent="0.25"/>
    <row r="1296" ht="18" customHeight="1" x14ac:dyDescent="0.25"/>
    <row r="1297" ht="18" customHeight="1" x14ac:dyDescent="0.25"/>
    <row r="1298" ht="18" customHeight="1" x14ac:dyDescent="0.25"/>
    <row r="1299" ht="18" customHeight="1" x14ac:dyDescent="0.25"/>
    <row r="1300" ht="18" customHeight="1" x14ac:dyDescent="0.25"/>
    <row r="1301" ht="18" customHeight="1" x14ac:dyDescent="0.25"/>
    <row r="1302" ht="18" customHeight="1" x14ac:dyDescent="0.25"/>
    <row r="1303" ht="18" customHeight="1" x14ac:dyDescent="0.25"/>
    <row r="1304" ht="18" customHeight="1" x14ac:dyDescent="0.25"/>
    <row r="1305" ht="18" customHeight="1" x14ac:dyDescent="0.25"/>
    <row r="1306" ht="18" customHeight="1" x14ac:dyDescent="0.25"/>
    <row r="1307" ht="18" customHeight="1" x14ac:dyDescent="0.25"/>
    <row r="1308" ht="18" customHeight="1" x14ac:dyDescent="0.25"/>
    <row r="1309" ht="18" customHeight="1" x14ac:dyDescent="0.25"/>
    <row r="1310" ht="18" customHeight="1" x14ac:dyDescent="0.25"/>
    <row r="1311" ht="18" customHeight="1" x14ac:dyDescent="0.25"/>
    <row r="1312" ht="18" customHeight="1" x14ac:dyDescent="0.25"/>
    <row r="1313" ht="18" customHeight="1" x14ac:dyDescent="0.25"/>
    <row r="1314" ht="18" customHeight="1" x14ac:dyDescent="0.25"/>
    <row r="1315" ht="18" customHeight="1" x14ac:dyDescent="0.25"/>
    <row r="1316" ht="18" customHeight="1" x14ac:dyDescent="0.25"/>
    <row r="1317" ht="18" customHeight="1" x14ac:dyDescent="0.25"/>
    <row r="1318" ht="18" customHeight="1" x14ac:dyDescent="0.25"/>
    <row r="1319" ht="18" customHeight="1" x14ac:dyDescent="0.25"/>
    <row r="1320" ht="18" customHeight="1" x14ac:dyDescent="0.25"/>
    <row r="1321" ht="18" customHeight="1" x14ac:dyDescent="0.25"/>
    <row r="1322" ht="18" customHeight="1" x14ac:dyDescent="0.25"/>
    <row r="1323" ht="18" customHeight="1" x14ac:dyDescent="0.25"/>
    <row r="1324" ht="18" customHeight="1" x14ac:dyDescent="0.25"/>
    <row r="1325" ht="18" customHeight="1" x14ac:dyDescent="0.25"/>
    <row r="1326" ht="18" customHeight="1" x14ac:dyDescent="0.25"/>
    <row r="1327" ht="18" customHeight="1" x14ac:dyDescent="0.25"/>
    <row r="1328" ht="18" customHeight="1" x14ac:dyDescent="0.25"/>
    <row r="1329" ht="18" customHeight="1" x14ac:dyDescent="0.25"/>
    <row r="1330" ht="18" customHeight="1" x14ac:dyDescent="0.25"/>
    <row r="1331" ht="18" customHeight="1" x14ac:dyDescent="0.25"/>
    <row r="1332" ht="18" customHeight="1" x14ac:dyDescent="0.25"/>
    <row r="1333" ht="18" customHeight="1" x14ac:dyDescent="0.25"/>
    <row r="1334" ht="18" customHeight="1" x14ac:dyDescent="0.25"/>
    <row r="1335" ht="18" customHeight="1" x14ac:dyDescent="0.25"/>
    <row r="1336" ht="18" customHeight="1" x14ac:dyDescent="0.25"/>
    <row r="1337" ht="18" customHeight="1" x14ac:dyDescent="0.25"/>
    <row r="1338" ht="18" customHeight="1" x14ac:dyDescent="0.25"/>
    <row r="1339" ht="18" customHeight="1" x14ac:dyDescent="0.25"/>
    <row r="1340" ht="18" customHeight="1" x14ac:dyDescent="0.25"/>
    <row r="1341" ht="18" customHeight="1" x14ac:dyDescent="0.25"/>
    <row r="1342" ht="18" customHeight="1" x14ac:dyDescent="0.25"/>
    <row r="1343" ht="18" customHeight="1" x14ac:dyDescent="0.25"/>
    <row r="1344" ht="18" customHeight="1" x14ac:dyDescent="0.25"/>
    <row r="1345" ht="18" customHeight="1" x14ac:dyDescent="0.25"/>
    <row r="1346" ht="18" customHeight="1" x14ac:dyDescent="0.25"/>
    <row r="1347" ht="18" customHeight="1" x14ac:dyDescent="0.25"/>
    <row r="1348" ht="18" customHeight="1" x14ac:dyDescent="0.25"/>
    <row r="1349" ht="18" customHeight="1" x14ac:dyDescent="0.25"/>
    <row r="1350" ht="18" customHeight="1" x14ac:dyDescent="0.25"/>
    <row r="1351" ht="18" customHeight="1" x14ac:dyDescent="0.25"/>
    <row r="1352" ht="18" customHeight="1" x14ac:dyDescent="0.25"/>
    <row r="1353" ht="18" customHeight="1" x14ac:dyDescent="0.25"/>
    <row r="1354" ht="18" customHeight="1" x14ac:dyDescent="0.25"/>
    <row r="1355" ht="18" customHeight="1" x14ac:dyDescent="0.25"/>
    <row r="1356" ht="18" customHeight="1" x14ac:dyDescent="0.25"/>
    <row r="1357" ht="18" customHeight="1" x14ac:dyDescent="0.25"/>
    <row r="1358" ht="18" customHeight="1" x14ac:dyDescent="0.25"/>
    <row r="1359" ht="18" customHeight="1" x14ac:dyDescent="0.25"/>
    <row r="1360" ht="18" customHeight="1" x14ac:dyDescent="0.25"/>
    <row r="1361" ht="18" customHeight="1" x14ac:dyDescent="0.25"/>
    <row r="1362" ht="18" customHeight="1" x14ac:dyDescent="0.25"/>
    <row r="1363" ht="18" customHeight="1" x14ac:dyDescent="0.25"/>
    <row r="1364" ht="18" customHeight="1" x14ac:dyDescent="0.25"/>
    <row r="1365" ht="18" customHeight="1" x14ac:dyDescent="0.25"/>
    <row r="1366" ht="18" customHeight="1" x14ac:dyDescent="0.25"/>
    <row r="1367" ht="18" customHeight="1" x14ac:dyDescent="0.25"/>
    <row r="1368" ht="18" customHeight="1" x14ac:dyDescent="0.25"/>
    <row r="1369" ht="18" customHeight="1" x14ac:dyDescent="0.25"/>
    <row r="1370" ht="18" customHeight="1" x14ac:dyDescent="0.25"/>
    <row r="1371" ht="18" customHeight="1" x14ac:dyDescent="0.25"/>
    <row r="1372" ht="18" customHeight="1" x14ac:dyDescent="0.25"/>
    <row r="1373" ht="18" customHeight="1" x14ac:dyDescent="0.25"/>
    <row r="1374" ht="18" customHeight="1" x14ac:dyDescent="0.25"/>
    <row r="1375" ht="18" customHeight="1" x14ac:dyDescent="0.25"/>
    <row r="1376" ht="18" customHeight="1" x14ac:dyDescent="0.25"/>
    <row r="1377" ht="18" customHeight="1" x14ac:dyDescent="0.25"/>
    <row r="1378" ht="18" customHeight="1" x14ac:dyDescent="0.25"/>
    <row r="1379" ht="18" customHeight="1" x14ac:dyDescent="0.25"/>
    <row r="1380" ht="18" customHeight="1" x14ac:dyDescent="0.25"/>
    <row r="1381" ht="18" customHeight="1" x14ac:dyDescent="0.25"/>
    <row r="1382" ht="18" customHeight="1" x14ac:dyDescent="0.25"/>
    <row r="1383" ht="18" customHeight="1" x14ac:dyDescent="0.25"/>
    <row r="1384" ht="18" customHeight="1" x14ac:dyDescent="0.25"/>
    <row r="1385" ht="18" customHeight="1" x14ac:dyDescent="0.25"/>
    <row r="1386" ht="18" customHeight="1" x14ac:dyDescent="0.25"/>
    <row r="1387" ht="18" customHeight="1" x14ac:dyDescent="0.25"/>
    <row r="1388" ht="18" customHeight="1" x14ac:dyDescent="0.25"/>
    <row r="1389" ht="18" customHeight="1" x14ac:dyDescent="0.25"/>
    <row r="1390" ht="18" customHeight="1" x14ac:dyDescent="0.25"/>
    <row r="1391" ht="18" customHeight="1" x14ac:dyDescent="0.25"/>
    <row r="1392" ht="18" customHeight="1" x14ac:dyDescent="0.25"/>
    <row r="1393" ht="18" customHeight="1" x14ac:dyDescent="0.25"/>
    <row r="1394" ht="18" customHeight="1" x14ac:dyDescent="0.25"/>
    <row r="1395" ht="18" customHeight="1" x14ac:dyDescent="0.25"/>
    <row r="1396" ht="18" customHeight="1" x14ac:dyDescent="0.25"/>
    <row r="1397" ht="18" customHeight="1" x14ac:dyDescent="0.25"/>
    <row r="1398" ht="18" customHeight="1" x14ac:dyDescent="0.25"/>
    <row r="1399" ht="18" customHeight="1" x14ac:dyDescent="0.25"/>
    <row r="1400" ht="18" customHeight="1" x14ac:dyDescent="0.25"/>
    <row r="1401" ht="18" customHeight="1" x14ac:dyDescent="0.25"/>
    <row r="1402" ht="18" customHeight="1" x14ac:dyDescent="0.25"/>
    <row r="1403" ht="18" customHeight="1" x14ac:dyDescent="0.25"/>
    <row r="1404" ht="18" customHeight="1" x14ac:dyDescent="0.25"/>
    <row r="1405" ht="18" customHeight="1" x14ac:dyDescent="0.25"/>
    <row r="1406" ht="18" customHeight="1" x14ac:dyDescent="0.25"/>
    <row r="1407" ht="18" customHeight="1" x14ac:dyDescent="0.25"/>
    <row r="1408" ht="18" customHeight="1" x14ac:dyDescent="0.25"/>
    <row r="1409" ht="18" customHeight="1" x14ac:dyDescent="0.25"/>
    <row r="1410" ht="18" customHeight="1" x14ac:dyDescent="0.25"/>
    <row r="1411" ht="18" customHeight="1" x14ac:dyDescent="0.25"/>
    <row r="1412" ht="18" customHeight="1" x14ac:dyDescent="0.25"/>
    <row r="1413" ht="18" customHeight="1" x14ac:dyDescent="0.25"/>
    <row r="1414" ht="18" customHeight="1" x14ac:dyDescent="0.25"/>
    <row r="1415" ht="18" customHeight="1" x14ac:dyDescent="0.25"/>
    <row r="1416" ht="18" customHeight="1" x14ac:dyDescent="0.25"/>
    <row r="1417" ht="18" customHeight="1" x14ac:dyDescent="0.25"/>
    <row r="1418" ht="18" customHeight="1" x14ac:dyDescent="0.25"/>
    <row r="1419" ht="18" customHeight="1" x14ac:dyDescent="0.25"/>
    <row r="1420" ht="18" customHeight="1" x14ac:dyDescent="0.25"/>
    <row r="1421" ht="18" customHeight="1" x14ac:dyDescent="0.25"/>
    <row r="1422" ht="18" customHeight="1" x14ac:dyDescent="0.25"/>
    <row r="1423" ht="18" customHeight="1" x14ac:dyDescent="0.25"/>
    <row r="1424" ht="18" customHeight="1" x14ac:dyDescent="0.25"/>
    <row r="1425" ht="18" customHeight="1" x14ac:dyDescent="0.25"/>
    <row r="1426" ht="18" customHeight="1" x14ac:dyDescent="0.25"/>
    <row r="1427" ht="18" customHeight="1" x14ac:dyDescent="0.25"/>
    <row r="1428" ht="18" customHeight="1" x14ac:dyDescent="0.25"/>
    <row r="1429" ht="18" customHeight="1" x14ac:dyDescent="0.25"/>
    <row r="1430" ht="18" customHeight="1" x14ac:dyDescent="0.25"/>
    <row r="1431" ht="18" customHeight="1" x14ac:dyDescent="0.25"/>
    <row r="1432" ht="18" customHeight="1" x14ac:dyDescent="0.25"/>
    <row r="1433" ht="18" customHeight="1" x14ac:dyDescent="0.25"/>
    <row r="1434" ht="18" customHeight="1" x14ac:dyDescent="0.25"/>
    <row r="1435" ht="18" customHeight="1" x14ac:dyDescent="0.25"/>
    <row r="1436" ht="18" customHeight="1" x14ac:dyDescent="0.25"/>
    <row r="1437" ht="18" customHeight="1" x14ac:dyDescent="0.25"/>
    <row r="1438" ht="18" customHeight="1" x14ac:dyDescent="0.25"/>
    <row r="1439" ht="18" customHeight="1" x14ac:dyDescent="0.25"/>
    <row r="1440" ht="18" customHeight="1" x14ac:dyDescent="0.25"/>
    <row r="1441" ht="18" customHeight="1" x14ac:dyDescent="0.25"/>
    <row r="1442" ht="18" customHeight="1" x14ac:dyDescent="0.25"/>
    <row r="1443" ht="18" customHeight="1" x14ac:dyDescent="0.25"/>
    <row r="1444" ht="18" customHeight="1" x14ac:dyDescent="0.25"/>
    <row r="1445" ht="18" customHeight="1" x14ac:dyDescent="0.25"/>
    <row r="1446" ht="18" customHeight="1" x14ac:dyDescent="0.25"/>
    <row r="1447" ht="18" customHeight="1" x14ac:dyDescent="0.25"/>
    <row r="1448" ht="18" customHeight="1" x14ac:dyDescent="0.25"/>
    <row r="1449" ht="18" customHeight="1" x14ac:dyDescent="0.25"/>
    <row r="1450" ht="18" customHeight="1" x14ac:dyDescent="0.25"/>
    <row r="1451" ht="18" customHeight="1" x14ac:dyDescent="0.25"/>
    <row r="1452" ht="18" customHeight="1" x14ac:dyDescent="0.25"/>
    <row r="1453" ht="18" customHeight="1" x14ac:dyDescent="0.25"/>
    <row r="1454" ht="18" customHeight="1" x14ac:dyDescent="0.25"/>
    <row r="1455" ht="18" customHeight="1" x14ac:dyDescent="0.25"/>
    <row r="1456" ht="18" customHeight="1" x14ac:dyDescent="0.25"/>
    <row r="1457" ht="18" customHeight="1" x14ac:dyDescent="0.25"/>
    <row r="1458" ht="18" customHeight="1" x14ac:dyDescent="0.25"/>
    <row r="1459" ht="18" customHeight="1" x14ac:dyDescent="0.25"/>
    <row r="1460" ht="18" customHeight="1" x14ac:dyDescent="0.25"/>
    <row r="1461" ht="18" customHeight="1" x14ac:dyDescent="0.25"/>
    <row r="1462" ht="18" customHeight="1" x14ac:dyDescent="0.25"/>
    <row r="1463" ht="18" customHeight="1" x14ac:dyDescent="0.25"/>
    <row r="1464" ht="18" customHeight="1" x14ac:dyDescent="0.25"/>
    <row r="1465" ht="18" customHeight="1" x14ac:dyDescent="0.25"/>
    <row r="1466" ht="18" customHeight="1" x14ac:dyDescent="0.25"/>
    <row r="1467" ht="18" customHeight="1" x14ac:dyDescent="0.25"/>
    <row r="1468" ht="18" customHeight="1" x14ac:dyDescent="0.25"/>
    <row r="1469" ht="18" customHeight="1" x14ac:dyDescent="0.25"/>
    <row r="1470" ht="18" customHeight="1" x14ac:dyDescent="0.25"/>
    <row r="1471" ht="18" customHeight="1" x14ac:dyDescent="0.25"/>
    <row r="1472" ht="18" customHeight="1" x14ac:dyDescent="0.25"/>
    <row r="1473" ht="18" customHeight="1" x14ac:dyDescent="0.25"/>
    <row r="1474" ht="18" customHeight="1" x14ac:dyDescent="0.25"/>
    <row r="1475" ht="18" customHeight="1" x14ac:dyDescent="0.25"/>
    <row r="1476" ht="18" customHeight="1" x14ac:dyDescent="0.25"/>
    <row r="1477" ht="18" customHeight="1" x14ac:dyDescent="0.25"/>
    <row r="1478" ht="18" customHeight="1" x14ac:dyDescent="0.25"/>
    <row r="1479" ht="18" customHeight="1" x14ac:dyDescent="0.25"/>
    <row r="1480" ht="18" customHeight="1" x14ac:dyDescent="0.25"/>
    <row r="1481" ht="18" customHeight="1" x14ac:dyDescent="0.25"/>
    <row r="1482" ht="18" customHeight="1" x14ac:dyDescent="0.25"/>
    <row r="1483" ht="18" customHeight="1" x14ac:dyDescent="0.25"/>
    <row r="1484" ht="18" customHeight="1" x14ac:dyDescent="0.25"/>
    <row r="1485" ht="18" customHeight="1" x14ac:dyDescent="0.25"/>
    <row r="1486" ht="18" customHeight="1" x14ac:dyDescent="0.25"/>
    <row r="1487" ht="18" customHeight="1" x14ac:dyDescent="0.25"/>
    <row r="1488" ht="18" customHeight="1" x14ac:dyDescent="0.25"/>
    <row r="1489" ht="18" customHeight="1" x14ac:dyDescent="0.25"/>
    <row r="1490" ht="18" customHeight="1" x14ac:dyDescent="0.25"/>
    <row r="1491" ht="18" customHeight="1" x14ac:dyDescent="0.25"/>
    <row r="1492" ht="18" customHeight="1" x14ac:dyDescent="0.25"/>
    <row r="1493" ht="18" customHeight="1" x14ac:dyDescent="0.25"/>
    <row r="1494" ht="18" customHeight="1" x14ac:dyDescent="0.25"/>
    <row r="1495" ht="18" customHeight="1" x14ac:dyDescent="0.25"/>
    <row r="1496" ht="18" customHeight="1" x14ac:dyDescent="0.25"/>
    <row r="1497" ht="18" customHeight="1" x14ac:dyDescent="0.25"/>
    <row r="1498" ht="18" customHeight="1" x14ac:dyDescent="0.25"/>
    <row r="1499" ht="18" customHeight="1" x14ac:dyDescent="0.25"/>
    <row r="1500" ht="18" customHeight="1" x14ac:dyDescent="0.25"/>
    <row r="1501" ht="18" customHeight="1" x14ac:dyDescent="0.25"/>
    <row r="1502" ht="18" customHeight="1" x14ac:dyDescent="0.25"/>
    <row r="1503" ht="18" customHeight="1" x14ac:dyDescent="0.25"/>
    <row r="1504" ht="18" customHeight="1" x14ac:dyDescent="0.25"/>
    <row r="1505" ht="18" customHeight="1" x14ac:dyDescent="0.25"/>
    <row r="1506" ht="18" customHeight="1" x14ac:dyDescent="0.25"/>
    <row r="1507" ht="18" customHeight="1" x14ac:dyDescent="0.25"/>
    <row r="1508" ht="18" customHeight="1" x14ac:dyDescent="0.25"/>
    <row r="1509" ht="18" customHeight="1" x14ac:dyDescent="0.25"/>
    <row r="1510" ht="18" customHeight="1" x14ac:dyDescent="0.25"/>
    <row r="1511" ht="18" customHeight="1" x14ac:dyDescent="0.25"/>
    <row r="1512" ht="18" customHeight="1" x14ac:dyDescent="0.25"/>
    <row r="1513" ht="18" customHeight="1" x14ac:dyDescent="0.25"/>
    <row r="1514" ht="18" customHeight="1" x14ac:dyDescent="0.25"/>
    <row r="1515" ht="18" customHeight="1" x14ac:dyDescent="0.25"/>
    <row r="1516" ht="18" customHeight="1" x14ac:dyDescent="0.25"/>
    <row r="1517" ht="18" customHeight="1" x14ac:dyDescent="0.25"/>
    <row r="1518" ht="18" customHeight="1" x14ac:dyDescent="0.25"/>
    <row r="1519" ht="18" customHeight="1" x14ac:dyDescent="0.25"/>
    <row r="1520" ht="18" customHeight="1" x14ac:dyDescent="0.25"/>
    <row r="1521" ht="18" customHeight="1" x14ac:dyDescent="0.25"/>
    <row r="1522" ht="18" customHeight="1" x14ac:dyDescent="0.25"/>
    <row r="1523" ht="18" customHeight="1" x14ac:dyDescent="0.25"/>
    <row r="1524" ht="18" customHeight="1" x14ac:dyDescent="0.25"/>
    <row r="1525" ht="18" customHeight="1" x14ac:dyDescent="0.25"/>
    <row r="1526" ht="18" customHeight="1" x14ac:dyDescent="0.25"/>
    <row r="1527" ht="18" customHeight="1" x14ac:dyDescent="0.25"/>
    <row r="1528" ht="18" customHeight="1" x14ac:dyDescent="0.25"/>
    <row r="1529" ht="18" customHeight="1" x14ac:dyDescent="0.25"/>
    <row r="1530" ht="18" customHeight="1" x14ac:dyDescent="0.25"/>
    <row r="1531" ht="18" customHeight="1" x14ac:dyDescent="0.25"/>
    <row r="1532" ht="18" customHeight="1" x14ac:dyDescent="0.25"/>
    <row r="1533" ht="18" customHeight="1" x14ac:dyDescent="0.25"/>
    <row r="1534" ht="18" customHeight="1" x14ac:dyDescent="0.25"/>
    <row r="1535" ht="18" customHeight="1" x14ac:dyDescent="0.25"/>
    <row r="1536" ht="18" customHeight="1" x14ac:dyDescent="0.25"/>
    <row r="1537" ht="18" customHeight="1" x14ac:dyDescent="0.25"/>
    <row r="1538" ht="18" customHeight="1" x14ac:dyDescent="0.25"/>
    <row r="1539" ht="18" customHeight="1" x14ac:dyDescent="0.25"/>
    <row r="1540" ht="18" customHeight="1" x14ac:dyDescent="0.25"/>
    <row r="1541" ht="18" customHeight="1" x14ac:dyDescent="0.25"/>
    <row r="1542" ht="18" customHeight="1" x14ac:dyDescent="0.25"/>
    <row r="1543" ht="18" customHeight="1" x14ac:dyDescent="0.25"/>
    <row r="1544" ht="18" customHeight="1" x14ac:dyDescent="0.25"/>
    <row r="1545" ht="18" customHeight="1" x14ac:dyDescent="0.25"/>
    <row r="1546" ht="18" customHeight="1" x14ac:dyDescent="0.25"/>
    <row r="1547" ht="18" customHeight="1" x14ac:dyDescent="0.25"/>
    <row r="1548" ht="18" customHeight="1" x14ac:dyDescent="0.25"/>
    <row r="1549" ht="18" customHeight="1" x14ac:dyDescent="0.25"/>
    <row r="1550" ht="18" customHeight="1" x14ac:dyDescent="0.25"/>
    <row r="1551" ht="18" customHeight="1" x14ac:dyDescent="0.25"/>
    <row r="1552" ht="18" customHeight="1" x14ac:dyDescent="0.25"/>
    <row r="1553" ht="18" customHeight="1" x14ac:dyDescent="0.25"/>
    <row r="1554" ht="18" customHeight="1" x14ac:dyDescent="0.25"/>
    <row r="1555" ht="18" customHeight="1" x14ac:dyDescent="0.25"/>
    <row r="1556" ht="18" customHeight="1" x14ac:dyDescent="0.25"/>
    <row r="1557" ht="18" customHeight="1" x14ac:dyDescent="0.25"/>
    <row r="1558" ht="18" customHeight="1" x14ac:dyDescent="0.25"/>
    <row r="1559" ht="18" customHeight="1" x14ac:dyDescent="0.25"/>
    <row r="1560" ht="18" customHeight="1" x14ac:dyDescent="0.25"/>
    <row r="1561" ht="18" customHeight="1" x14ac:dyDescent="0.25"/>
    <row r="1562" ht="18" customHeight="1" x14ac:dyDescent="0.25"/>
    <row r="1563" ht="18" customHeight="1" x14ac:dyDescent="0.25"/>
    <row r="1564" ht="18" customHeight="1" x14ac:dyDescent="0.25"/>
    <row r="1565" ht="18" customHeight="1" x14ac:dyDescent="0.25"/>
    <row r="1566" ht="18" customHeight="1" x14ac:dyDescent="0.25"/>
    <row r="1567" ht="18" customHeight="1" x14ac:dyDescent="0.25"/>
    <row r="1568" ht="18" customHeight="1" x14ac:dyDescent="0.25"/>
    <row r="1569" ht="18" customHeight="1" x14ac:dyDescent="0.25"/>
    <row r="1570" ht="18" customHeight="1" x14ac:dyDescent="0.25"/>
    <row r="1571" ht="18" customHeight="1" x14ac:dyDescent="0.25"/>
    <row r="1572" ht="18" customHeight="1" x14ac:dyDescent="0.25"/>
    <row r="1573" ht="18" customHeight="1" x14ac:dyDescent="0.25"/>
    <row r="1574" ht="18" customHeight="1" x14ac:dyDescent="0.25"/>
    <row r="1575" ht="18" customHeight="1" x14ac:dyDescent="0.25"/>
    <row r="1576" ht="18" customHeight="1" x14ac:dyDescent="0.25"/>
    <row r="1577" ht="18" customHeight="1" x14ac:dyDescent="0.25"/>
    <row r="1578" ht="18" customHeight="1" x14ac:dyDescent="0.25"/>
    <row r="1579" ht="18" customHeight="1" x14ac:dyDescent="0.25"/>
    <row r="1580" ht="18" customHeight="1" x14ac:dyDescent="0.25"/>
    <row r="1581" ht="18" customHeight="1" x14ac:dyDescent="0.25"/>
    <row r="1582" ht="18" customHeight="1" x14ac:dyDescent="0.25"/>
    <row r="1583" ht="18" customHeight="1" x14ac:dyDescent="0.25"/>
    <row r="1584" ht="18" customHeight="1" x14ac:dyDescent="0.25"/>
    <row r="1585" ht="18" customHeight="1" x14ac:dyDescent="0.25"/>
    <row r="1586" ht="18" customHeight="1" x14ac:dyDescent="0.25"/>
    <row r="1587" ht="18" customHeight="1" x14ac:dyDescent="0.25"/>
    <row r="1588" ht="18" customHeight="1" x14ac:dyDescent="0.25"/>
    <row r="1589" ht="18" customHeight="1" x14ac:dyDescent="0.25"/>
    <row r="1590" ht="18" customHeight="1" x14ac:dyDescent="0.25"/>
    <row r="1591" ht="18" customHeight="1" x14ac:dyDescent="0.25"/>
    <row r="1592" ht="18" customHeight="1" x14ac:dyDescent="0.25"/>
    <row r="1593" ht="18" customHeight="1" x14ac:dyDescent="0.25"/>
    <row r="1594" ht="18" customHeight="1" x14ac:dyDescent="0.25"/>
    <row r="1595" ht="18" customHeight="1" x14ac:dyDescent="0.25"/>
    <row r="1596" ht="18" customHeight="1" x14ac:dyDescent="0.25"/>
    <row r="1597" ht="18" customHeight="1" x14ac:dyDescent="0.25"/>
    <row r="1598" ht="18" customHeight="1" x14ac:dyDescent="0.25"/>
    <row r="1599" ht="18" customHeight="1" x14ac:dyDescent="0.25"/>
    <row r="1600" ht="18" customHeight="1" x14ac:dyDescent="0.25"/>
    <row r="1601" ht="18" customHeight="1" x14ac:dyDescent="0.25"/>
    <row r="1602" ht="18" customHeight="1" x14ac:dyDescent="0.25"/>
    <row r="1603" ht="18" customHeight="1" x14ac:dyDescent="0.25"/>
    <row r="1604" ht="18" customHeight="1" x14ac:dyDescent="0.25"/>
    <row r="1605" ht="18" customHeight="1" x14ac:dyDescent="0.25"/>
    <row r="1606" ht="18" customHeight="1" x14ac:dyDescent="0.25"/>
    <row r="1607" ht="18" customHeight="1" x14ac:dyDescent="0.25"/>
    <row r="1608" ht="18" customHeight="1" x14ac:dyDescent="0.25"/>
    <row r="1609" ht="18" customHeight="1" x14ac:dyDescent="0.25"/>
    <row r="1610" ht="18" customHeight="1" x14ac:dyDescent="0.25"/>
    <row r="1611" ht="18" customHeight="1" x14ac:dyDescent="0.25"/>
    <row r="1612" ht="18" customHeight="1" x14ac:dyDescent="0.25"/>
    <row r="1613" ht="18" customHeight="1" x14ac:dyDescent="0.25"/>
    <row r="1614" ht="18" customHeight="1" x14ac:dyDescent="0.25"/>
    <row r="1615" ht="18" customHeight="1" x14ac:dyDescent="0.25"/>
    <row r="1616" ht="18" customHeight="1" x14ac:dyDescent="0.25"/>
    <row r="1617" ht="18" customHeight="1" x14ac:dyDescent="0.25"/>
    <row r="1618" ht="18" customHeight="1" x14ac:dyDescent="0.25"/>
    <row r="1619" ht="18" customHeight="1" x14ac:dyDescent="0.25"/>
    <row r="1620" ht="18" customHeight="1" x14ac:dyDescent="0.25"/>
    <row r="1621" ht="18" customHeight="1" x14ac:dyDescent="0.25"/>
    <row r="1622" ht="18" customHeight="1" x14ac:dyDescent="0.25"/>
    <row r="1623" ht="18" customHeight="1" x14ac:dyDescent="0.25"/>
    <row r="1624" ht="18" customHeight="1" x14ac:dyDescent="0.25"/>
    <row r="1625" ht="18" customHeight="1" x14ac:dyDescent="0.25"/>
    <row r="1626" ht="18" customHeight="1" x14ac:dyDescent="0.25"/>
    <row r="1627" ht="18" customHeight="1" x14ac:dyDescent="0.25"/>
    <row r="1628" ht="18" customHeight="1" x14ac:dyDescent="0.25"/>
    <row r="1629" ht="18" customHeight="1" x14ac:dyDescent="0.25"/>
    <row r="1630" ht="18" customHeight="1" x14ac:dyDescent="0.25"/>
    <row r="1631" ht="18" customHeight="1" x14ac:dyDescent="0.25"/>
    <row r="1632" ht="18" customHeight="1" x14ac:dyDescent="0.25"/>
    <row r="1633" ht="18" customHeight="1" x14ac:dyDescent="0.25"/>
    <row r="1634" ht="18" customHeight="1" x14ac:dyDescent="0.25"/>
    <row r="1635" ht="18" customHeight="1" x14ac:dyDescent="0.25"/>
    <row r="1636" ht="18" customHeight="1" x14ac:dyDescent="0.25"/>
    <row r="1637" ht="18" customHeight="1" x14ac:dyDescent="0.25"/>
    <row r="1638" ht="18" customHeight="1" x14ac:dyDescent="0.25"/>
    <row r="1639" ht="18" customHeight="1" x14ac:dyDescent="0.25"/>
  </sheetData>
  <mergeCells count="38">
    <mergeCell ref="O111:Y111"/>
    <mergeCell ref="F113:H113"/>
    <mergeCell ref="O113:Y113"/>
    <mergeCell ref="B11:L11"/>
    <mergeCell ref="B13:L13"/>
    <mergeCell ref="B15:L15"/>
    <mergeCell ref="B54:L54"/>
    <mergeCell ref="B55:L55"/>
    <mergeCell ref="D85:J86"/>
    <mergeCell ref="D89:J90"/>
    <mergeCell ref="B98:L98"/>
    <mergeCell ref="B99:L99"/>
    <mergeCell ref="B56:L56"/>
    <mergeCell ref="D63:J64"/>
    <mergeCell ref="D82:J83"/>
    <mergeCell ref="B123:L124"/>
    <mergeCell ref="B125:L125"/>
    <mergeCell ref="C101:L102"/>
    <mergeCell ref="B106:L106"/>
    <mergeCell ref="F108:H108"/>
    <mergeCell ref="F117:H117"/>
    <mergeCell ref="F121:H121"/>
    <mergeCell ref="B104:L105"/>
    <mergeCell ref="B111:L111"/>
    <mergeCell ref="B119:L120"/>
    <mergeCell ref="B115:L115"/>
    <mergeCell ref="AA115:AK115"/>
    <mergeCell ref="AA117:AK117"/>
    <mergeCell ref="AA114:AK114"/>
    <mergeCell ref="O114:Y114"/>
    <mergeCell ref="O115:Y115"/>
    <mergeCell ref="O117:Y117"/>
    <mergeCell ref="C142:K145"/>
    <mergeCell ref="C147:K149"/>
    <mergeCell ref="C151:K152"/>
    <mergeCell ref="C127:K127"/>
    <mergeCell ref="C129:L130"/>
    <mergeCell ref="B131:L131"/>
  </mergeCells>
  <printOptions horizontalCentered="1" verticalCentered="1"/>
  <pageMargins left="0.70866141732283472" right="0.70866141732283472" top="0.74803149606299213" bottom="0.74803149606299213" header="0.31496062992125984" footer="0.31496062992125984"/>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J18" sqref="J18"/>
    </sheetView>
  </sheetViews>
  <sheetFormatPr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N523"/>
  <sheetViews>
    <sheetView showGridLines="0" view="pageBreakPreview" topLeftCell="AN361" zoomScaleSheetLayoutView="100" workbookViewId="0">
      <selection activeCell="DF375" sqref="DF375"/>
    </sheetView>
  </sheetViews>
  <sheetFormatPr defaultRowHeight="13.2" x14ac:dyDescent="0.25"/>
  <cols>
    <col min="1" max="1" width="9.109375" style="109"/>
    <col min="2" max="2" width="0.5546875" style="109" customWidth="1"/>
    <col min="3" max="3" width="2.5546875" style="109" customWidth="1"/>
    <col min="4" max="4" width="0.5546875" style="109" customWidth="1"/>
    <col min="5" max="5" width="2.5546875" style="109" customWidth="1"/>
    <col min="6" max="6" width="0.5546875" style="109" customWidth="1"/>
    <col min="7" max="7" width="2.5546875" style="109" customWidth="1"/>
    <col min="8" max="8" width="0.5546875" style="109" customWidth="1"/>
    <col min="9" max="9" width="2.5546875" style="109" customWidth="1"/>
    <col min="10" max="10" width="0.5546875" style="109" customWidth="1"/>
    <col min="11" max="11" width="2.5546875" style="109" customWidth="1"/>
    <col min="12" max="12" width="0.5546875" style="109" customWidth="1"/>
    <col min="13" max="13" width="2.5546875" style="109" customWidth="1"/>
    <col min="14" max="14" width="0.5546875" style="109" customWidth="1"/>
    <col min="15" max="15" width="2.5546875" style="109" customWidth="1"/>
    <col min="16" max="16" width="0.5546875" style="109" customWidth="1"/>
    <col min="17" max="17" width="2.5546875" style="109" customWidth="1"/>
    <col min="18" max="18" width="0.5546875" style="109" customWidth="1"/>
    <col min="19" max="19" width="2.5546875" style="109" customWidth="1"/>
    <col min="20" max="20" width="0.5546875" style="109" customWidth="1"/>
    <col min="21" max="21" width="2.5546875" style="109" customWidth="1"/>
    <col min="22" max="22" width="0.5546875" style="109" customWidth="1"/>
    <col min="23" max="23" width="2.5546875" style="109" customWidth="1"/>
    <col min="24" max="24" width="0.5546875" style="109" customWidth="1"/>
    <col min="25" max="25" width="2.5546875" style="109" customWidth="1"/>
    <col min="26" max="26" width="0.5546875" style="109" customWidth="1"/>
    <col min="27" max="27" width="2.5546875" style="109" customWidth="1"/>
    <col min="28" max="28" width="0.5546875" style="109" customWidth="1"/>
    <col min="29" max="29" width="2.5546875" style="109" customWidth="1"/>
    <col min="30" max="30" width="0.5546875" style="109" customWidth="1"/>
    <col min="31" max="31" width="2.5546875" style="109" customWidth="1"/>
    <col min="32" max="32" width="0.5546875" style="109" customWidth="1"/>
    <col min="33" max="33" width="2.5546875" style="109" customWidth="1"/>
    <col min="34" max="34" width="0.5546875" style="109" customWidth="1"/>
    <col min="35" max="35" width="2.5546875" style="109" customWidth="1"/>
    <col min="36" max="36" width="0.5546875" style="109" customWidth="1"/>
    <col min="37" max="37" width="2.5546875" style="109" customWidth="1"/>
    <col min="38" max="38" width="0.5546875" style="109" customWidth="1"/>
    <col min="39" max="39" width="2.5546875" style="109" customWidth="1"/>
    <col min="40" max="40" width="0.5546875" style="109" customWidth="1"/>
    <col min="41" max="41" width="2.5546875" style="109" customWidth="1"/>
    <col min="42" max="42" width="0.5546875" style="109" customWidth="1"/>
    <col min="43" max="43" width="2.5546875" style="109" customWidth="1"/>
    <col min="44" max="44" width="0.5546875" style="109" customWidth="1"/>
    <col min="45" max="45" width="2.5546875" style="109" customWidth="1"/>
    <col min="46" max="46" width="0.5546875" style="109" customWidth="1"/>
    <col min="47" max="47" width="2.5546875" style="109" customWidth="1"/>
    <col min="48" max="48" width="0.5546875" style="109" customWidth="1"/>
    <col min="49" max="49" width="2.5546875" style="109" customWidth="1"/>
    <col min="50" max="50" width="0.5546875" style="109" customWidth="1"/>
    <col min="51" max="51" width="2.5546875" style="109" customWidth="1"/>
    <col min="52" max="52" width="0.5546875" style="109" customWidth="1"/>
    <col min="53" max="53" width="2.5546875" style="109" customWidth="1"/>
    <col min="54" max="54" width="0.5546875" style="109" customWidth="1"/>
    <col min="55" max="55" width="2.5546875" style="109" customWidth="1"/>
    <col min="56" max="56" width="0.5546875" style="109" customWidth="1"/>
    <col min="57" max="57" width="2.5546875" style="109" customWidth="1"/>
    <col min="58" max="58" width="0.5546875" style="109" customWidth="1"/>
    <col min="59" max="59" width="2.5546875" style="109" customWidth="1"/>
    <col min="60" max="60" width="0.5546875" style="109" customWidth="1"/>
    <col min="61" max="61" width="2.5546875" style="109" customWidth="1"/>
    <col min="62" max="62" width="0.5546875" style="109" customWidth="1"/>
    <col min="63" max="63" width="2.5546875" style="109" customWidth="1"/>
    <col min="64" max="64" width="0.5546875" style="109" customWidth="1"/>
    <col min="65" max="65" width="2.33203125" style="109" customWidth="1"/>
    <col min="66" max="66" width="0.5546875" style="109" customWidth="1"/>
    <col min="67" max="67" width="2.5546875" style="109" customWidth="1"/>
    <col min="68" max="68" width="0.5546875" style="109" customWidth="1"/>
    <col min="69" max="69" width="2.5546875" style="109" customWidth="1"/>
    <col min="70" max="70" width="0.5546875" style="109" customWidth="1"/>
    <col min="71" max="71" width="2.5546875" style="109" customWidth="1"/>
    <col min="72" max="72" width="0.5546875" style="109" customWidth="1"/>
    <col min="73" max="73" width="2.5546875" style="109" customWidth="1"/>
    <col min="74" max="74" width="0.5546875" style="109" customWidth="1"/>
    <col min="75" max="75" width="2.5546875" style="109" customWidth="1"/>
    <col min="76" max="76" width="0.5546875" style="109" customWidth="1"/>
    <col min="77" max="77" width="2.5546875" style="109" customWidth="1"/>
    <col min="78" max="78" width="0.5546875" style="109" customWidth="1"/>
    <col min="79" max="79" width="2.5546875" style="109" customWidth="1"/>
    <col min="80" max="80" width="0.44140625" style="109" customWidth="1"/>
    <col min="81" max="81" width="2.5546875" style="109" customWidth="1"/>
    <col min="82" max="82" width="0.5546875" style="109" customWidth="1"/>
    <col min="83" max="83" width="2.5546875" style="109" customWidth="1"/>
    <col min="84" max="84" width="0.5546875" style="109" customWidth="1"/>
    <col min="85" max="85" width="2.5546875" style="109" customWidth="1"/>
    <col min="86" max="86" width="0.5546875" style="109" customWidth="1"/>
    <col min="87" max="87" width="2.5546875" style="109" customWidth="1"/>
    <col min="88" max="88" width="0.5546875" style="109" customWidth="1"/>
    <col min="89" max="89" width="2.5546875" style="109" customWidth="1"/>
    <col min="90" max="90" width="0.5546875" style="109" customWidth="1"/>
    <col min="91" max="91" width="2.5546875" style="109" customWidth="1"/>
    <col min="92" max="92" width="0.5546875" style="109" customWidth="1"/>
    <col min="93" max="93" width="2.5546875" style="109" customWidth="1"/>
    <col min="94" max="94" width="0.5546875" style="109" customWidth="1"/>
    <col min="95" max="95" width="2.5546875" style="109" customWidth="1"/>
    <col min="96" max="96" width="0.5546875" style="109" customWidth="1"/>
    <col min="97" max="97" width="2.5546875" style="109" customWidth="1"/>
    <col min="98" max="98" width="0.5546875" style="109" customWidth="1"/>
    <col min="99" max="99" width="8.88671875" style="109" customWidth="1"/>
    <col min="100" max="100" width="22" style="109" customWidth="1"/>
    <col min="101" max="102" width="15.6640625" style="109" customWidth="1"/>
    <col min="103" max="104" width="2.6640625" style="109" customWidth="1"/>
    <col min="105" max="105" width="0.88671875" style="109" customWidth="1"/>
    <col min="106" max="106" width="2.6640625" style="109" customWidth="1"/>
    <col min="107" max="107" width="0.88671875" style="109" customWidth="1"/>
    <col min="108" max="108" width="2.6640625" style="109" customWidth="1"/>
    <col min="109" max="109" width="0.88671875" style="109" customWidth="1"/>
    <col min="110" max="110" width="2.6640625" style="109" customWidth="1"/>
    <col min="111" max="111" width="0.88671875" style="109" customWidth="1"/>
    <col min="112" max="112" width="2.6640625" style="109" customWidth="1"/>
    <col min="113" max="113" width="0.88671875" style="109" customWidth="1"/>
    <col min="114" max="114" width="2.6640625" style="109" customWidth="1"/>
    <col min="115" max="115" width="0.88671875" style="109" customWidth="1"/>
    <col min="116" max="116" width="2.6640625" style="109" customWidth="1"/>
    <col min="117" max="117" width="0.88671875" style="109" customWidth="1"/>
    <col min="118" max="118" width="2.6640625" style="109" customWidth="1"/>
    <col min="119" max="119" width="0.88671875" style="109" customWidth="1"/>
    <col min="120" max="120" width="2.6640625" style="109" customWidth="1"/>
    <col min="121" max="121" width="0.88671875" style="109" customWidth="1"/>
    <col min="122" max="122" width="2.6640625" style="109" customWidth="1"/>
    <col min="123" max="123" width="0.88671875" style="109" customWidth="1"/>
    <col min="124" max="124" width="2.6640625" style="109" customWidth="1"/>
    <col min="125" max="125" width="0.88671875" style="109" customWidth="1"/>
    <col min="126" max="126" width="2.6640625" style="109" customWidth="1"/>
    <col min="127" max="127" width="0.88671875" style="109" customWidth="1"/>
    <col min="128" max="128" width="2.6640625" style="109" customWidth="1"/>
    <col min="129" max="129" width="0.88671875" style="109" customWidth="1"/>
    <col min="130" max="130" width="2.6640625" style="109" customWidth="1"/>
    <col min="131" max="131" width="0.88671875" style="109" customWidth="1"/>
    <col min="132" max="132" width="2.6640625" style="109" customWidth="1"/>
    <col min="133" max="133" width="0.88671875" style="109" customWidth="1"/>
    <col min="134" max="134" width="2.6640625" style="109" customWidth="1"/>
    <col min="135" max="135" width="0.88671875" style="109" customWidth="1"/>
    <col min="136" max="136" width="2.6640625" style="109" customWidth="1"/>
    <col min="137" max="137" width="0.88671875" style="109" customWidth="1"/>
    <col min="138" max="138" width="2.6640625" style="109" customWidth="1"/>
    <col min="139" max="139" width="0.88671875" style="109" customWidth="1"/>
    <col min="140" max="140" width="2.6640625" style="109" customWidth="1"/>
    <col min="141" max="141" width="0.88671875" style="109" customWidth="1"/>
    <col min="142" max="142" width="2.6640625" style="109" customWidth="1"/>
    <col min="143" max="143" width="0.88671875" style="109" customWidth="1"/>
    <col min="144" max="144" width="2.6640625" style="109" customWidth="1"/>
    <col min="145" max="145" width="0.88671875" style="109" customWidth="1"/>
    <col min="146" max="146" width="2.6640625" style="109" customWidth="1"/>
    <col min="147" max="147" width="0.88671875" style="109" customWidth="1"/>
    <col min="148" max="148" width="2.6640625" style="109" customWidth="1"/>
    <col min="149" max="149" width="0.88671875" style="109" customWidth="1"/>
    <col min="150" max="150" width="2.6640625" style="109" customWidth="1"/>
    <col min="151" max="151" width="0.88671875" style="109" customWidth="1"/>
    <col min="152" max="152" width="2.6640625" style="109" customWidth="1"/>
    <col min="153" max="153" width="0.88671875" style="109" customWidth="1"/>
    <col min="154" max="154" width="2.6640625" style="109" customWidth="1"/>
    <col min="155" max="155" width="0.88671875" style="109" customWidth="1"/>
    <col min="156" max="156" width="2.6640625" style="109" customWidth="1"/>
    <col min="157" max="157" width="2.109375" style="109" customWidth="1"/>
    <col min="158" max="158" width="2.6640625" style="109" customWidth="1"/>
    <col min="159" max="159" width="0.88671875" style="109" customWidth="1"/>
    <col min="160" max="160" width="2.6640625" style="109" customWidth="1"/>
    <col min="161" max="161" width="0.88671875" style="109" customWidth="1"/>
    <col min="162" max="162" width="2.6640625" style="109" customWidth="1"/>
    <col min="163" max="163" width="0.88671875" style="109" customWidth="1"/>
    <col min="164" max="164" width="2.6640625" style="109" customWidth="1"/>
    <col min="165" max="165" width="0.88671875" style="109" customWidth="1"/>
    <col min="166" max="166" width="2.6640625" style="109" customWidth="1"/>
    <col min="167" max="167" width="0.88671875" style="109" customWidth="1"/>
    <col min="168" max="168" width="2.6640625" style="109" customWidth="1"/>
    <col min="169" max="169" width="0.88671875" style="109" customWidth="1"/>
    <col min="170" max="170" width="2.6640625" style="109" customWidth="1"/>
    <col min="171" max="171" width="0.88671875" style="109" customWidth="1"/>
    <col min="172" max="172" width="2.6640625" style="109" customWidth="1"/>
    <col min="173" max="173" width="0.88671875" style="109" customWidth="1"/>
    <col min="174" max="174" width="2.6640625" style="109" customWidth="1"/>
    <col min="175" max="175" width="0.88671875" style="109" customWidth="1"/>
    <col min="176" max="176" width="2.6640625" style="109" customWidth="1"/>
    <col min="177" max="177" width="0.88671875" style="109" customWidth="1"/>
    <col min="178" max="178" width="14.33203125" style="109" customWidth="1"/>
    <col min="179" max="183" width="10.6640625" style="109" customWidth="1"/>
    <col min="184" max="184" width="4.5546875" style="109" customWidth="1"/>
    <col min="185" max="215" width="2.6640625" style="109" customWidth="1"/>
    <col min="216" max="216" width="5.6640625" style="109" customWidth="1"/>
    <col min="217" max="324" width="2.6640625" style="109" customWidth="1"/>
    <col min="325" max="325" width="0.5546875" style="109" customWidth="1"/>
    <col min="326" max="326" width="2.5546875" style="109" customWidth="1"/>
    <col min="327" max="327" width="0.5546875" style="109" customWidth="1"/>
    <col min="328" max="328" width="2.5546875" style="109" customWidth="1"/>
    <col min="329" max="329" width="0.5546875" style="109" customWidth="1"/>
    <col min="330" max="330" width="2.5546875" style="109" customWidth="1"/>
    <col min="331" max="331" width="0.5546875" style="109" customWidth="1"/>
    <col min="332" max="332" width="2.5546875" style="109" customWidth="1"/>
    <col min="333" max="333" width="0.5546875" style="109" customWidth="1"/>
    <col min="334" max="334" width="2.5546875" style="109" customWidth="1"/>
    <col min="335" max="335" width="0.5546875" style="109" customWidth="1"/>
    <col min="336" max="336" width="2.5546875" style="109" customWidth="1"/>
    <col min="337" max="337" width="0.5546875" style="109" customWidth="1"/>
    <col min="338" max="338" width="2.5546875" style="109" customWidth="1"/>
    <col min="339" max="339" width="0.5546875" style="109" customWidth="1"/>
    <col min="340" max="340" width="2.5546875" style="109" customWidth="1"/>
    <col min="341" max="341" width="0.5546875" style="109" customWidth="1"/>
    <col min="342" max="342" width="2.5546875" style="109" customWidth="1"/>
    <col min="343" max="343" width="0.5546875" style="109" customWidth="1"/>
    <col min="344" max="344" width="2.5546875" style="109" customWidth="1"/>
    <col min="345" max="345" width="0.5546875" style="109" customWidth="1"/>
    <col min="346" max="346" width="2.5546875" style="109" customWidth="1"/>
    <col min="347" max="347" width="0.5546875" style="109" customWidth="1"/>
    <col min="348" max="348" width="2.5546875" style="109" customWidth="1"/>
    <col min="349" max="349" width="0.5546875" style="109" customWidth="1"/>
    <col min="350" max="350" width="2.5546875" style="109" customWidth="1"/>
    <col min="351" max="351" width="0.5546875" style="109" customWidth="1"/>
    <col min="352" max="352" width="2.5546875" style="109" customWidth="1"/>
    <col min="353" max="353" width="0.5546875" style="109" customWidth="1"/>
    <col min="354" max="354" width="2.5546875" style="109" customWidth="1"/>
    <col min="355" max="355" width="0.5546875" style="109" customWidth="1"/>
    <col min="356" max="356" width="2.5546875" style="109" customWidth="1"/>
    <col min="357" max="357" width="0.5546875" style="109" customWidth="1"/>
    <col min="358" max="358" width="2.5546875" style="109" customWidth="1"/>
    <col min="359" max="359" width="0.5546875" style="109" customWidth="1"/>
    <col min="360" max="360" width="2.5546875" style="109" customWidth="1"/>
    <col min="361" max="361" width="0.5546875" style="109" customWidth="1"/>
    <col min="362" max="362" width="2.5546875" style="109" customWidth="1"/>
    <col min="363" max="363" width="0.5546875" style="109" customWidth="1"/>
    <col min="364" max="364" width="2.5546875" style="109" customWidth="1"/>
    <col min="365" max="365" width="0.5546875" style="109" customWidth="1"/>
    <col min="366" max="366" width="2.5546875" style="109" customWidth="1"/>
    <col min="367" max="367" width="0.5546875" style="109" customWidth="1"/>
    <col min="368" max="368" width="2.5546875" style="109" customWidth="1"/>
    <col min="369" max="369" width="0.5546875" style="109" customWidth="1"/>
    <col min="370" max="370" width="2.5546875" style="109" customWidth="1"/>
    <col min="371" max="371" width="0.5546875" style="109" customWidth="1"/>
    <col min="372" max="372" width="2.5546875" style="109" customWidth="1"/>
    <col min="373" max="373" width="0.5546875" style="109" customWidth="1"/>
    <col min="374" max="374" width="2.5546875" style="109" customWidth="1"/>
    <col min="375" max="375" width="0.5546875" style="109" customWidth="1"/>
    <col min="376" max="376" width="2.5546875" style="109" customWidth="1"/>
    <col min="377" max="377" width="0.5546875" style="109" customWidth="1"/>
    <col min="378" max="378" width="2.5546875" style="109" customWidth="1"/>
    <col min="379" max="379" width="0.5546875" style="109" customWidth="1"/>
    <col min="380" max="380" width="2.5546875" style="109" customWidth="1"/>
    <col min="381" max="381" width="0.5546875" style="109" customWidth="1"/>
    <col min="382" max="382" width="2.5546875" style="109" customWidth="1"/>
    <col min="383" max="383" width="0.5546875" style="109" customWidth="1"/>
    <col min="384" max="384" width="2.5546875" style="109" customWidth="1"/>
    <col min="385" max="385" width="0.5546875" style="109" customWidth="1"/>
    <col min="386" max="386" width="2.5546875" style="109" customWidth="1"/>
    <col min="387" max="387" width="0.5546875" style="109" customWidth="1"/>
    <col min="388" max="388" width="2.5546875" style="109" customWidth="1"/>
    <col min="389" max="389" width="0.5546875" style="109" customWidth="1"/>
    <col min="390" max="390" width="2.5546875" style="109" customWidth="1"/>
    <col min="391" max="391" width="0.5546875" style="109" customWidth="1"/>
    <col min="392" max="392" width="2.5546875" style="109" customWidth="1"/>
    <col min="393" max="393" width="0.5546875" style="109" customWidth="1"/>
    <col min="394" max="397" width="9.109375" style="109" customWidth="1"/>
    <col min="398" max="426" width="2.6640625" style="109" customWidth="1"/>
    <col min="427" max="558" width="9.109375" style="109" customWidth="1"/>
    <col min="559" max="559" width="0.88671875" style="109" customWidth="1"/>
    <col min="560" max="560" width="2.5546875" style="109" customWidth="1"/>
    <col min="561" max="561" width="0.5546875" style="109" customWidth="1"/>
    <col min="562" max="562" width="2.5546875" style="109" customWidth="1"/>
    <col min="563" max="563" width="0.5546875" style="109" customWidth="1"/>
    <col min="564" max="564" width="2.5546875" style="109" customWidth="1"/>
    <col min="565" max="565" width="0.5546875" style="109" customWidth="1"/>
    <col min="566" max="566" width="2.5546875" style="109" customWidth="1"/>
    <col min="567" max="567" width="0.5546875" style="109" customWidth="1"/>
    <col min="568" max="568" width="2.5546875" style="109" customWidth="1"/>
    <col min="569" max="569" width="0.5546875" style="109" customWidth="1"/>
    <col min="570" max="570" width="2.5546875" style="109" customWidth="1"/>
    <col min="571" max="571" width="0.5546875" style="109" customWidth="1"/>
    <col min="572" max="572" width="2.5546875" style="109" customWidth="1"/>
    <col min="573" max="573" width="0.5546875" style="109" customWidth="1"/>
    <col min="574" max="574" width="2.5546875" style="109" customWidth="1"/>
    <col min="575" max="575" width="0.5546875" style="109" customWidth="1"/>
    <col min="576" max="576" width="2.5546875" style="109" customWidth="1"/>
    <col min="577" max="577" width="0.5546875" style="109" customWidth="1"/>
    <col min="578" max="578" width="2.5546875" style="109" customWidth="1"/>
    <col min="579" max="579" width="0.5546875" style="109" customWidth="1"/>
    <col min="580" max="580" width="2.5546875" style="109" customWidth="1"/>
    <col min="581" max="581" width="0.5546875" style="109" customWidth="1"/>
    <col min="582" max="582" width="2.5546875" style="109" customWidth="1"/>
    <col min="583" max="583" width="0.5546875" style="109" customWidth="1"/>
    <col min="584" max="584" width="2.5546875" style="109" customWidth="1"/>
    <col min="585" max="585" width="0.5546875" style="109" customWidth="1"/>
    <col min="586" max="586" width="2.5546875" style="109" customWidth="1"/>
    <col min="587" max="587" width="0.5546875" style="109" customWidth="1"/>
    <col min="588" max="588" width="2.5546875" style="109" customWidth="1"/>
    <col min="589" max="589" width="0.5546875" style="109" customWidth="1"/>
    <col min="590" max="590" width="2.5546875" style="109" customWidth="1"/>
    <col min="591" max="591" width="0.5546875" style="109" customWidth="1"/>
    <col min="592" max="592" width="2.5546875" style="109" customWidth="1"/>
    <col min="593" max="593" width="0.5546875" style="109" customWidth="1"/>
    <col min="594" max="594" width="2.5546875" style="109" customWidth="1"/>
    <col min="595" max="595" width="0.5546875" style="109" customWidth="1"/>
    <col min="596" max="596" width="2.5546875" style="109" customWidth="1"/>
    <col min="597" max="597" width="0.5546875" style="109" customWidth="1"/>
    <col min="598" max="598" width="2.5546875" style="109" customWidth="1"/>
    <col min="599" max="599" width="0.5546875" style="109" customWidth="1"/>
    <col min="600" max="600" width="2.5546875" style="109" customWidth="1"/>
    <col min="601" max="601" width="0.5546875" style="109" customWidth="1"/>
    <col min="602" max="602" width="2.5546875" style="109" customWidth="1"/>
    <col min="603" max="603" width="0.5546875" style="109" customWidth="1"/>
    <col min="604" max="604" width="2.5546875" style="109" customWidth="1"/>
    <col min="605" max="605" width="0.5546875" style="109" customWidth="1"/>
    <col min="606" max="606" width="2.5546875" style="109" customWidth="1"/>
    <col min="607" max="607" width="0.5546875" style="109" customWidth="1"/>
    <col min="608" max="608" width="2.5546875" style="109" customWidth="1"/>
    <col min="609" max="609" width="0.5546875" style="109" customWidth="1"/>
    <col min="610" max="610" width="2.5546875" style="109" customWidth="1"/>
    <col min="611" max="611" width="0.5546875" style="109" customWidth="1"/>
    <col min="612" max="612" width="2.5546875" style="109" customWidth="1"/>
    <col min="613" max="613" width="0.5546875" style="109" customWidth="1"/>
    <col min="614" max="614" width="2.5546875" style="109" customWidth="1"/>
    <col min="615" max="615" width="0.5546875" style="109" customWidth="1"/>
    <col min="616" max="616" width="2.5546875" style="109" customWidth="1"/>
    <col min="617" max="617" width="0.5546875" style="109" customWidth="1"/>
    <col min="618" max="618" width="2.5546875" style="109" customWidth="1"/>
    <col min="619" max="619" width="0.5546875" style="109" customWidth="1"/>
    <col min="620" max="620" width="2.5546875" style="109" customWidth="1"/>
    <col min="621" max="621" width="0.5546875" style="109" customWidth="1"/>
    <col min="622" max="622" width="2.5546875" style="109" customWidth="1"/>
    <col min="623" max="623" width="0.5546875" style="109" customWidth="1"/>
    <col min="624" max="624" width="2.5546875" style="109" customWidth="1"/>
    <col min="625" max="625" width="0.5546875" style="109" customWidth="1"/>
    <col min="626" max="626" width="2.5546875" style="109" customWidth="1"/>
    <col min="627" max="627" width="0.5546875" style="109" customWidth="1"/>
    <col min="628" max="628" width="2.5546875" style="109" customWidth="1"/>
    <col min="629" max="629" width="0.5546875" style="109" customWidth="1"/>
    <col min="630" max="630" width="2.5546875" style="109" customWidth="1"/>
    <col min="631" max="631" width="0.5546875" style="109" customWidth="1"/>
    <col min="632" max="632" width="2.5546875" style="109" customWidth="1"/>
    <col min="633" max="633" width="0.5546875" style="109" customWidth="1"/>
    <col min="634" max="634" width="2.5546875" style="109" customWidth="1"/>
    <col min="635" max="635" width="0.5546875" style="109" customWidth="1"/>
    <col min="636" max="636" width="2.5546875" style="109" customWidth="1"/>
    <col min="637" max="637" width="0.5546875" style="109" customWidth="1"/>
    <col min="638" max="638" width="2.5546875" style="109" customWidth="1"/>
    <col min="639" max="639" width="0.5546875" style="109" customWidth="1"/>
    <col min="640" max="640" width="2.5546875" style="109" customWidth="1"/>
    <col min="641" max="641" width="0.5546875" style="109" customWidth="1"/>
    <col min="642" max="642" width="2.5546875" style="109" customWidth="1"/>
    <col min="643" max="643" width="0.5546875" style="109" customWidth="1"/>
    <col min="644" max="644" width="2.5546875" style="109" customWidth="1"/>
    <col min="645" max="645" width="0.5546875" style="109" customWidth="1"/>
    <col min="646" max="646" width="2.5546875" style="109" customWidth="1"/>
    <col min="647" max="647" width="0.5546875" style="109" customWidth="1"/>
    <col min="648" max="648" width="2.5546875" style="109" customWidth="1"/>
    <col min="649" max="649" width="0.5546875" style="109" customWidth="1"/>
    <col min="650" max="653" width="9.109375" style="109" customWidth="1"/>
    <col min="654" max="682" width="2.6640625" style="109" customWidth="1"/>
    <col min="683" max="814" width="9.109375" style="109" customWidth="1"/>
    <col min="815" max="815" width="0.88671875" style="109" customWidth="1"/>
    <col min="816" max="816" width="2.5546875" style="109" customWidth="1"/>
    <col min="817" max="817" width="0.5546875" style="109" customWidth="1"/>
    <col min="818" max="818" width="2.5546875" style="109" customWidth="1"/>
    <col min="819" max="819" width="0.5546875" style="109" customWidth="1"/>
    <col min="820" max="820" width="2.5546875" style="109" customWidth="1"/>
    <col min="821" max="821" width="0.5546875" style="109" customWidth="1"/>
    <col min="822" max="822" width="2.5546875" style="109" customWidth="1"/>
    <col min="823" max="823" width="0.5546875" style="109" customWidth="1"/>
    <col min="824" max="824" width="2.5546875" style="109" customWidth="1"/>
    <col min="825" max="825" width="0.5546875" style="109" customWidth="1"/>
    <col min="826" max="826" width="2.5546875" style="109" customWidth="1"/>
    <col min="827" max="827" width="0.5546875" style="109" customWidth="1"/>
    <col min="828" max="828" width="2.5546875" style="109" customWidth="1"/>
    <col min="829" max="829" width="0.5546875" style="109" customWidth="1"/>
    <col min="830" max="830" width="2.5546875" style="109" customWidth="1"/>
    <col min="831" max="831" width="0.5546875" style="109" customWidth="1"/>
    <col min="832" max="832" width="2.5546875" style="109" customWidth="1"/>
    <col min="833" max="833" width="0.5546875" style="109" customWidth="1"/>
    <col min="834" max="834" width="2.5546875" style="109" customWidth="1"/>
    <col min="835" max="835" width="0.5546875" style="109" customWidth="1"/>
    <col min="836" max="836" width="2.5546875" style="109" customWidth="1"/>
    <col min="837" max="837" width="0.5546875" style="109" customWidth="1"/>
    <col min="838" max="838" width="2.5546875" style="109" customWidth="1"/>
    <col min="839" max="839" width="0.5546875" style="109" customWidth="1"/>
    <col min="840" max="840" width="2.5546875" style="109" customWidth="1"/>
    <col min="841" max="841" width="0.5546875" style="109" customWidth="1"/>
    <col min="842" max="842" width="2.5546875" style="109" customWidth="1"/>
    <col min="843" max="843" width="0.5546875" style="109" customWidth="1"/>
    <col min="844" max="844" width="2.5546875" style="109" customWidth="1"/>
    <col min="845" max="845" width="0.5546875" style="109" customWidth="1"/>
    <col min="846" max="846" width="2.5546875" style="109" customWidth="1"/>
    <col min="847" max="847" width="0.5546875" style="109" customWidth="1"/>
    <col min="848" max="848" width="2.5546875" style="109" customWidth="1"/>
    <col min="849" max="849" width="0.5546875" style="109" customWidth="1"/>
    <col min="850" max="850" width="2.5546875" style="109" customWidth="1"/>
    <col min="851" max="851" width="0.5546875" style="109" customWidth="1"/>
    <col min="852" max="852" width="2.5546875" style="109" customWidth="1"/>
    <col min="853" max="853" width="0.5546875" style="109" customWidth="1"/>
    <col min="854" max="854" width="2.5546875" style="109" customWidth="1"/>
    <col min="855" max="855" width="0.5546875" style="109" customWidth="1"/>
    <col min="856" max="856" width="2.5546875" style="109" customWidth="1"/>
    <col min="857" max="857" width="0.5546875" style="109" customWidth="1"/>
    <col min="858" max="858" width="2.5546875" style="109" customWidth="1"/>
    <col min="859" max="859" width="0.5546875" style="109" customWidth="1"/>
    <col min="860" max="860" width="2.5546875" style="109" customWidth="1"/>
    <col min="861" max="861" width="0.5546875" style="109" customWidth="1"/>
    <col min="862" max="862" width="2.5546875" style="109" customWidth="1"/>
    <col min="863" max="863" width="0.5546875" style="109" customWidth="1"/>
    <col min="864" max="864" width="2.5546875" style="109" customWidth="1"/>
    <col min="865" max="865" width="0.5546875" style="109" customWidth="1"/>
    <col min="866" max="866" width="2.5546875" style="109" customWidth="1"/>
    <col min="867" max="867" width="0.5546875" style="109" customWidth="1"/>
    <col min="868" max="868" width="2.5546875" style="109" customWidth="1"/>
    <col min="869" max="869" width="0.5546875" style="109" customWidth="1"/>
    <col min="870" max="870" width="2.5546875" style="109" customWidth="1"/>
    <col min="871" max="871" width="0.5546875" style="109" customWidth="1"/>
    <col min="872" max="872" width="2.5546875" style="109" customWidth="1"/>
    <col min="873" max="873" width="0.5546875" style="109" customWidth="1"/>
    <col min="874" max="874" width="2.5546875" style="109" customWidth="1"/>
    <col min="875" max="875" width="0.5546875" style="109" customWidth="1"/>
    <col min="876" max="876" width="2.5546875" style="109" customWidth="1"/>
    <col min="877" max="877" width="0.5546875" style="109" customWidth="1"/>
    <col min="878" max="878" width="2.5546875" style="109" customWidth="1"/>
    <col min="879" max="879" width="0.5546875" style="109" customWidth="1"/>
    <col min="880" max="880" width="2.5546875" style="109" customWidth="1"/>
    <col min="881" max="881" width="0.5546875" style="109" customWidth="1"/>
    <col min="882" max="882" width="2.5546875" style="109" customWidth="1"/>
    <col min="883" max="883" width="0.5546875" style="109" customWidth="1"/>
    <col min="884" max="884" width="2.5546875" style="109" customWidth="1"/>
    <col min="885" max="885" width="0.5546875" style="109" customWidth="1"/>
    <col min="886" max="886" width="2.5546875" style="109" customWidth="1"/>
    <col min="887" max="887" width="0.5546875" style="109" customWidth="1"/>
    <col min="888" max="888" width="2.5546875" style="109" customWidth="1"/>
    <col min="889" max="889" width="0.5546875" style="109" customWidth="1"/>
    <col min="890" max="890" width="2.5546875" style="109" customWidth="1"/>
    <col min="891" max="891" width="0.5546875" style="109" customWidth="1"/>
    <col min="892" max="892" width="2.5546875" style="109" customWidth="1"/>
    <col min="893" max="893" width="0.5546875" style="109" customWidth="1"/>
    <col min="894" max="894" width="2.5546875" style="109" customWidth="1"/>
    <col min="895" max="895" width="0.5546875" style="109" customWidth="1"/>
    <col min="896" max="896" width="2.5546875" style="109" customWidth="1"/>
    <col min="897" max="897" width="0.5546875" style="109" customWidth="1"/>
    <col min="898" max="898" width="2.5546875" style="109" customWidth="1"/>
    <col min="899" max="899" width="0.5546875" style="109" customWidth="1"/>
    <col min="900" max="900" width="2.5546875" style="109" customWidth="1"/>
    <col min="901" max="901" width="0.5546875" style="109" customWidth="1"/>
    <col min="902" max="902" width="2.5546875" style="109" customWidth="1"/>
    <col min="903" max="903" width="0.5546875" style="109" customWidth="1"/>
    <col min="904" max="904" width="2.5546875" style="109" customWidth="1"/>
    <col min="905" max="905" width="0.5546875" style="109" customWidth="1"/>
    <col min="906" max="909" width="9.109375" style="109" customWidth="1"/>
    <col min="910" max="938" width="2.6640625" style="109" customWidth="1"/>
    <col min="939" max="1026" width="9.109375" style="109" customWidth="1"/>
    <col min="1027" max="1070" width="9.109375" style="109"/>
    <col min="1071" max="1071" width="0.88671875" style="109" customWidth="1"/>
    <col min="1072" max="1072" width="2.5546875" style="109" customWidth="1"/>
    <col min="1073" max="1073" width="0.5546875" style="109" customWidth="1"/>
    <col min="1074" max="1074" width="2.5546875" style="109" customWidth="1"/>
    <col min="1075" max="1075" width="0.5546875" style="109" customWidth="1"/>
    <col min="1076" max="1076" width="2.5546875" style="109" customWidth="1"/>
    <col min="1077" max="1077" width="0.5546875" style="109" customWidth="1"/>
    <col min="1078" max="1078" width="2.5546875" style="109" customWidth="1"/>
    <col min="1079" max="1079" width="0.5546875" style="109" customWidth="1"/>
    <col min="1080" max="1080" width="2.5546875" style="109" customWidth="1"/>
    <col min="1081" max="1081" width="0.5546875" style="109" customWidth="1"/>
    <col min="1082" max="1082" width="2.5546875" style="109" customWidth="1"/>
    <col min="1083" max="1083" width="0.5546875" style="109" customWidth="1"/>
    <col min="1084" max="1084" width="2.5546875" style="109" customWidth="1"/>
    <col min="1085" max="1085" width="0.5546875" style="109" customWidth="1"/>
    <col min="1086" max="1086" width="2.5546875" style="109" customWidth="1"/>
    <col min="1087" max="1087" width="0.5546875" style="109" customWidth="1"/>
    <col min="1088" max="1088" width="2.5546875" style="109" customWidth="1"/>
    <col min="1089" max="1089" width="0.5546875" style="109" customWidth="1"/>
    <col min="1090" max="1090" width="2.5546875" style="109" customWidth="1"/>
    <col min="1091" max="1091" width="0.5546875" style="109" customWidth="1"/>
    <col min="1092" max="1092" width="2.5546875" style="109" customWidth="1"/>
    <col min="1093" max="1093" width="0.5546875" style="109" customWidth="1"/>
    <col min="1094" max="1094" width="2.5546875" style="109" customWidth="1"/>
    <col min="1095" max="1095" width="0.5546875" style="109" customWidth="1"/>
    <col min="1096" max="1096" width="2.5546875" style="109" customWidth="1"/>
    <col min="1097" max="1097" width="0.5546875" style="109" customWidth="1"/>
    <col min="1098" max="1098" width="2.5546875" style="109" customWidth="1"/>
    <col min="1099" max="1099" width="0.5546875" style="109" customWidth="1"/>
    <col min="1100" max="1100" width="2.5546875" style="109" customWidth="1"/>
    <col min="1101" max="1101" width="0.5546875" style="109" customWidth="1"/>
    <col min="1102" max="1102" width="2.5546875" style="109" customWidth="1"/>
    <col min="1103" max="1103" width="0.5546875" style="109" customWidth="1"/>
    <col min="1104" max="1104" width="2.5546875" style="109" customWidth="1"/>
    <col min="1105" max="1105" width="0.5546875" style="109" customWidth="1"/>
    <col min="1106" max="1106" width="2.5546875" style="109" customWidth="1"/>
    <col min="1107" max="1107" width="0.5546875" style="109" customWidth="1"/>
    <col min="1108" max="1108" width="2.5546875" style="109" customWidth="1"/>
    <col min="1109" max="1109" width="0.5546875" style="109" customWidth="1"/>
    <col min="1110" max="1110" width="2.5546875" style="109" customWidth="1"/>
    <col min="1111" max="1111" width="0.5546875" style="109" customWidth="1"/>
    <col min="1112" max="1112" width="2.5546875" style="109" customWidth="1"/>
    <col min="1113" max="1113" width="0.5546875" style="109" customWidth="1"/>
    <col min="1114" max="1114" width="2.5546875" style="109" customWidth="1"/>
    <col min="1115" max="1115" width="0.5546875" style="109" customWidth="1"/>
    <col min="1116" max="1116" width="2.5546875" style="109" customWidth="1"/>
    <col min="1117" max="1117" width="0.5546875" style="109" customWidth="1"/>
    <col min="1118" max="1118" width="2.5546875" style="109" customWidth="1"/>
    <col min="1119" max="1119" width="0.5546875" style="109" customWidth="1"/>
    <col min="1120" max="1120" width="2.5546875" style="109" customWidth="1"/>
    <col min="1121" max="1121" width="0.5546875" style="109" customWidth="1"/>
    <col min="1122" max="1122" width="2.5546875" style="109" customWidth="1"/>
    <col min="1123" max="1123" width="0.5546875" style="109" customWidth="1"/>
    <col min="1124" max="1124" width="2.5546875" style="109" customWidth="1"/>
    <col min="1125" max="1125" width="0.5546875" style="109" customWidth="1"/>
    <col min="1126" max="1126" width="2.5546875" style="109" customWidth="1"/>
    <col min="1127" max="1127" width="0.5546875" style="109" customWidth="1"/>
    <col min="1128" max="1128" width="2.5546875" style="109" customWidth="1"/>
    <col min="1129" max="1129" width="0.5546875" style="109" customWidth="1"/>
    <col min="1130" max="1130" width="2.5546875" style="109" customWidth="1"/>
    <col min="1131" max="1131" width="0.5546875" style="109" customWidth="1"/>
    <col min="1132" max="1132" width="2.5546875" style="109" customWidth="1"/>
    <col min="1133" max="1133" width="0.5546875" style="109" customWidth="1"/>
    <col min="1134" max="1134" width="2.5546875" style="109" customWidth="1"/>
    <col min="1135" max="1135" width="0.5546875" style="109" customWidth="1"/>
    <col min="1136" max="1136" width="2.5546875" style="109" customWidth="1"/>
    <col min="1137" max="1137" width="0.5546875" style="109" customWidth="1"/>
    <col min="1138" max="1138" width="2.5546875" style="109" customWidth="1"/>
    <col min="1139" max="1139" width="0.5546875" style="109" customWidth="1"/>
    <col min="1140" max="1140" width="2.5546875" style="109" customWidth="1"/>
    <col min="1141" max="1141" width="0.5546875" style="109" customWidth="1"/>
    <col min="1142" max="1142" width="2.5546875" style="109" customWidth="1"/>
    <col min="1143" max="1143" width="0.5546875" style="109" customWidth="1"/>
    <col min="1144" max="1144" width="2.5546875" style="109" customWidth="1"/>
    <col min="1145" max="1145" width="0.5546875" style="109" customWidth="1"/>
    <col min="1146" max="1146" width="2.5546875" style="109" customWidth="1"/>
    <col min="1147" max="1147" width="0.5546875" style="109" customWidth="1"/>
    <col min="1148" max="1148" width="2.5546875" style="109" customWidth="1"/>
    <col min="1149" max="1149" width="0.5546875" style="109" customWidth="1"/>
    <col min="1150" max="1150" width="2.5546875" style="109" customWidth="1"/>
    <col min="1151" max="1151" width="0.5546875" style="109" customWidth="1"/>
    <col min="1152" max="1152" width="2.5546875" style="109" customWidth="1"/>
    <col min="1153" max="1153" width="0.5546875" style="109" customWidth="1"/>
    <col min="1154" max="1154" width="2.5546875" style="109" customWidth="1"/>
    <col min="1155" max="1155" width="0.5546875" style="109" customWidth="1"/>
    <col min="1156" max="1156" width="2.5546875" style="109" customWidth="1"/>
    <col min="1157" max="1157" width="0.5546875" style="109" customWidth="1"/>
    <col min="1158" max="1158" width="2.5546875" style="109" customWidth="1"/>
    <col min="1159" max="1159" width="0.5546875" style="109" customWidth="1"/>
    <col min="1160" max="1160" width="2.5546875" style="109" customWidth="1"/>
    <col min="1161" max="1161" width="0.5546875" style="109" customWidth="1"/>
    <col min="1162" max="1165" width="9.109375" style="109"/>
    <col min="1166" max="1194" width="2.6640625" style="109" customWidth="1"/>
    <col min="1195" max="1326" width="9.109375" style="109"/>
    <col min="1327" max="1327" width="0.88671875" style="109" customWidth="1"/>
    <col min="1328" max="1328" width="2.5546875" style="109" customWidth="1"/>
    <col min="1329" max="1329" width="0.5546875" style="109" customWidth="1"/>
    <col min="1330" max="1330" width="2.5546875" style="109" customWidth="1"/>
    <col min="1331" max="1331" width="0.5546875" style="109" customWidth="1"/>
    <col min="1332" max="1332" width="2.5546875" style="109" customWidth="1"/>
    <col min="1333" max="1333" width="0.5546875" style="109" customWidth="1"/>
    <col min="1334" max="1334" width="2.5546875" style="109" customWidth="1"/>
    <col min="1335" max="1335" width="0.5546875" style="109" customWidth="1"/>
    <col min="1336" max="1336" width="2.5546875" style="109" customWidth="1"/>
    <col min="1337" max="1337" width="0.5546875" style="109" customWidth="1"/>
    <col min="1338" max="1338" width="2.5546875" style="109" customWidth="1"/>
    <col min="1339" max="1339" width="0.5546875" style="109" customWidth="1"/>
    <col min="1340" max="1340" width="2.5546875" style="109" customWidth="1"/>
    <col min="1341" max="1341" width="0.5546875" style="109" customWidth="1"/>
    <col min="1342" max="1342" width="2.5546875" style="109" customWidth="1"/>
    <col min="1343" max="1343" width="0.5546875" style="109" customWidth="1"/>
    <col min="1344" max="1344" width="2.5546875" style="109" customWidth="1"/>
    <col min="1345" max="1345" width="0.5546875" style="109" customWidth="1"/>
    <col min="1346" max="1346" width="2.5546875" style="109" customWidth="1"/>
    <col min="1347" max="1347" width="0.5546875" style="109" customWidth="1"/>
    <col min="1348" max="1348" width="2.5546875" style="109" customWidth="1"/>
    <col min="1349" max="1349" width="0.5546875" style="109" customWidth="1"/>
    <col min="1350" max="1350" width="2.5546875" style="109" customWidth="1"/>
    <col min="1351" max="1351" width="0.5546875" style="109" customWidth="1"/>
    <col min="1352" max="1352" width="2.5546875" style="109" customWidth="1"/>
    <col min="1353" max="1353" width="0.5546875" style="109" customWidth="1"/>
    <col min="1354" max="1354" width="2.5546875" style="109" customWidth="1"/>
    <col min="1355" max="1355" width="0.5546875" style="109" customWidth="1"/>
    <col min="1356" max="1356" width="2.5546875" style="109" customWidth="1"/>
    <col min="1357" max="1357" width="0.5546875" style="109" customWidth="1"/>
    <col min="1358" max="1358" width="2.5546875" style="109" customWidth="1"/>
    <col min="1359" max="1359" width="0.5546875" style="109" customWidth="1"/>
    <col min="1360" max="1360" width="2.5546875" style="109" customWidth="1"/>
    <col min="1361" max="1361" width="0.5546875" style="109" customWidth="1"/>
    <col min="1362" max="1362" width="2.5546875" style="109" customWidth="1"/>
    <col min="1363" max="1363" width="0.5546875" style="109" customWidth="1"/>
    <col min="1364" max="1364" width="2.5546875" style="109" customWidth="1"/>
    <col min="1365" max="1365" width="0.5546875" style="109" customWidth="1"/>
    <col min="1366" max="1366" width="2.5546875" style="109" customWidth="1"/>
    <col min="1367" max="1367" width="0.5546875" style="109" customWidth="1"/>
    <col min="1368" max="1368" width="2.5546875" style="109" customWidth="1"/>
    <col min="1369" max="1369" width="0.5546875" style="109" customWidth="1"/>
    <col min="1370" max="1370" width="2.5546875" style="109" customWidth="1"/>
    <col min="1371" max="1371" width="0.5546875" style="109" customWidth="1"/>
    <col min="1372" max="1372" width="2.5546875" style="109" customWidth="1"/>
    <col min="1373" max="1373" width="0.5546875" style="109" customWidth="1"/>
    <col min="1374" max="1374" width="2.5546875" style="109" customWidth="1"/>
    <col min="1375" max="1375" width="0.5546875" style="109" customWidth="1"/>
    <col min="1376" max="1376" width="2.5546875" style="109" customWidth="1"/>
    <col min="1377" max="1377" width="0.5546875" style="109" customWidth="1"/>
    <col min="1378" max="1378" width="2.5546875" style="109" customWidth="1"/>
    <col min="1379" max="1379" width="0.5546875" style="109" customWidth="1"/>
    <col min="1380" max="1380" width="2.5546875" style="109" customWidth="1"/>
    <col min="1381" max="1381" width="0.5546875" style="109" customWidth="1"/>
    <col min="1382" max="1382" width="2.5546875" style="109" customWidth="1"/>
    <col min="1383" max="1383" width="0.5546875" style="109" customWidth="1"/>
    <col min="1384" max="1384" width="2.5546875" style="109" customWidth="1"/>
    <col min="1385" max="1385" width="0.5546875" style="109" customWidth="1"/>
    <col min="1386" max="1386" width="2.5546875" style="109" customWidth="1"/>
    <col min="1387" max="1387" width="0.5546875" style="109" customWidth="1"/>
    <col min="1388" max="1388" width="2.5546875" style="109" customWidth="1"/>
    <col min="1389" max="1389" width="0.5546875" style="109" customWidth="1"/>
    <col min="1390" max="1390" width="2.5546875" style="109" customWidth="1"/>
    <col min="1391" max="1391" width="0.5546875" style="109" customWidth="1"/>
    <col min="1392" max="1392" width="2.5546875" style="109" customWidth="1"/>
    <col min="1393" max="1393" width="0.5546875" style="109" customWidth="1"/>
    <col min="1394" max="1394" width="2.5546875" style="109" customWidth="1"/>
    <col min="1395" max="1395" width="0.5546875" style="109" customWidth="1"/>
    <col min="1396" max="1396" width="2.5546875" style="109" customWidth="1"/>
    <col min="1397" max="1397" width="0.5546875" style="109" customWidth="1"/>
    <col min="1398" max="1398" width="2.5546875" style="109" customWidth="1"/>
    <col min="1399" max="1399" width="0.5546875" style="109" customWidth="1"/>
    <col min="1400" max="1400" width="2.5546875" style="109" customWidth="1"/>
    <col min="1401" max="1401" width="0.5546875" style="109" customWidth="1"/>
    <col min="1402" max="1402" width="2.5546875" style="109" customWidth="1"/>
    <col min="1403" max="1403" width="0.5546875" style="109" customWidth="1"/>
    <col min="1404" max="1404" width="2.5546875" style="109" customWidth="1"/>
    <col min="1405" max="1405" width="0.5546875" style="109" customWidth="1"/>
    <col min="1406" max="1406" width="2.5546875" style="109" customWidth="1"/>
    <col min="1407" max="1407" width="0.5546875" style="109" customWidth="1"/>
    <col min="1408" max="1408" width="2.5546875" style="109" customWidth="1"/>
    <col min="1409" max="1409" width="0.5546875" style="109" customWidth="1"/>
    <col min="1410" max="1410" width="2.5546875" style="109" customWidth="1"/>
    <col min="1411" max="1411" width="0.5546875" style="109" customWidth="1"/>
    <col min="1412" max="1412" width="2.5546875" style="109" customWidth="1"/>
    <col min="1413" max="1413" width="0.5546875" style="109" customWidth="1"/>
    <col min="1414" max="1414" width="2.5546875" style="109" customWidth="1"/>
    <col min="1415" max="1415" width="0.5546875" style="109" customWidth="1"/>
    <col min="1416" max="1416" width="2.5546875" style="109" customWidth="1"/>
    <col min="1417" max="1417" width="0.5546875" style="109" customWidth="1"/>
    <col min="1418" max="1421" width="9.109375" style="109"/>
    <col min="1422" max="1450" width="2.6640625" style="109" customWidth="1"/>
    <col min="1451" max="1582" width="9.109375" style="109"/>
    <col min="1583" max="1583" width="0.88671875" style="109" customWidth="1"/>
    <col min="1584" max="1584" width="2.5546875" style="109" customWidth="1"/>
    <col min="1585" max="1585" width="0.5546875" style="109" customWidth="1"/>
    <col min="1586" max="1586" width="2.5546875" style="109" customWidth="1"/>
    <col min="1587" max="1587" width="0.5546875" style="109" customWidth="1"/>
    <col min="1588" max="1588" width="2.5546875" style="109" customWidth="1"/>
    <col min="1589" max="1589" width="0.5546875" style="109" customWidth="1"/>
    <col min="1590" max="1590" width="2.5546875" style="109" customWidth="1"/>
    <col min="1591" max="1591" width="0.5546875" style="109" customWidth="1"/>
    <col min="1592" max="1592" width="2.5546875" style="109" customWidth="1"/>
    <col min="1593" max="1593" width="0.5546875" style="109" customWidth="1"/>
    <col min="1594" max="1594" width="2.5546875" style="109" customWidth="1"/>
    <col min="1595" max="1595" width="0.5546875" style="109" customWidth="1"/>
    <col min="1596" max="1596" width="2.5546875" style="109" customWidth="1"/>
    <col min="1597" max="1597" width="0.5546875" style="109" customWidth="1"/>
    <col min="1598" max="1598" width="2.5546875" style="109" customWidth="1"/>
    <col min="1599" max="1599" width="0.5546875" style="109" customWidth="1"/>
    <col min="1600" max="1600" width="2.5546875" style="109" customWidth="1"/>
    <col min="1601" max="1601" width="0.5546875" style="109" customWidth="1"/>
    <col min="1602" max="1602" width="2.5546875" style="109" customWidth="1"/>
    <col min="1603" max="1603" width="0.5546875" style="109" customWidth="1"/>
    <col min="1604" max="1604" width="2.5546875" style="109" customWidth="1"/>
    <col min="1605" max="1605" width="0.5546875" style="109" customWidth="1"/>
    <col min="1606" max="1606" width="2.5546875" style="109" customWidth="1"/>
    <col min="1607" max="1607" width="0.5546875" style="109" customWidth="1"/>
    <col min="1608" max="1608" width="2.5546875" style="109" customWidth="1"/>
    <col min="1609" max="1609" width="0.5546875" style="109" customWidth="1"/>
    <col min="1610" max="1610" width="2.5546875" style="109" customWidth="1"/>
    <col min="1611" max="1611" width="0.5546875" style="109" customWidth="1"/>
    <col min="1612" max="1612" width="2.5546875" style="109" customWidth="1"/>
    <col min="1613" max="1613" width="0.5546875" style="109" customWidth="1"/>
    <col min="1614" max="1614" width="2.5546875" style="109" customWidth="1"/>
    <col min="1615" max="1615" width="0.5546875" style="109" customWidth="1"/>
    <col min="1616" max="1616" width="2.5546875" style="109" customWidth="1"/>
    <col min="1617" max="1617" width="0.5546875" style="109" customWidth="1"/>
    <col min="1618" max="1618" width="2.5546875" style="109" customWidth="1"/>
    <col min="1619" max="1619" width="0.5546875" style="109" customWidth="1"/>
    <col min="1620" max="1620" width="2.5546875" style="109" customWidth="1"/>
    <col min="1621" max="1621" width="0.5546875" style="109" customWidth="1"/>
    <col min="1622" max="1622" width="2.5546875" style="109" customWidth="1"/>
    <col min="1623" max="1623" width="0.5546875" style="109" customWidth="1"/>
    <col min="1624" max="1624" width="2.5546875" style="109" customWidth="1"/>
    <col min="1625" max="1625" width="0.5546875" style="109" customWidth="1"/>
    <col min="1626" max="1626" width="2.5546875" style="109" customWidth="1"/>
    <col min="1627" max="1627" width="0.5546875" style="109" customWidth="1"/>
    <col min="1628" max="1628" width="2.5546875" style="109" customWidth="1"/>
    <col min="1629" max="1629" width="0.5546875" style="109" customWidth="1"/>
    <col min="1630" max="1630" width="2.5546875" style="109" customWidth="1"/>
    <col min="1631" max="1631" width="0.5546875" style="109" customWidth="1"/>
    <col min="1632" max="1632" width="2.5546875" style="109" customWidth="1"/>
    <col min="1633" max="1633" width="0.5546875" style="109" customWidth="1"/>
    <col min="1634" max="1634" width="2.5546875" style="109" customWidth="1"/>
    <col min="1635" max="1635" width="0.5546875" style="109" customWidth="1"/>
    <col min="1636" max="1636" width="2.5546875" style="109" customWidth="1"/>
    <col min="1637" max="1637" width="0.5546875" style="109" customWidth="1"/>
    <col min="1638" max="1638" width="2.5546875" style="109" customWidth="1"/>
    <col min="1639" max="1639" width="0.5546875" style="109" customWidth="1"/>
    <col min="1640" max="1640" width="2.5546875" style="109" customWidth="1"/>
    <col min="1641" max="1641" width="0.5546875" style="109" customWidth="1"/>
    <col min="1642" max="1642" width="2.5546875" style="109" customWidth="1"/>
    <col min="1643" max="1643" width="0.5546875" style="109" customWidth="1"/>
    <col min="1644" max="1644" width="2.5546875" style="109" customWidth="1"/>
    <col min="1645" max="1645" width="0.5546875" style="109" customWidth="1"/>
    <col min="1646" max="1646" width="2.5546875" style="109" customWidth="1"/>
    <col min="1647" max="1647" width="0.5546875" style="109" customWidth="1"/>
    <col min="1648" max="1648" width="2.5546875" style="109" customWidth="1"/>
    <col min="1649" max="1649" width="0.5546875" style="109" customWidth="1"/>
    <col min="1650" max="1650" width="2.5546875" style="109" customWidth="1"/>
    <col min="1651" max="1651" width="0.5546875" style="109" customWidth="1"/>
    <col min="1652" max="1652" width="2.5546875" style="109" customWidth="1"/>
    <col min="1653" max="1653" width="0.5546875" style="109" customWidth="1"/>
    <col min="1654" max="1654" width="2.5546875" style="109" customWidth="1"/>
    <col min="1655" max="1655" width="0.5546875" style="109" customWidth="1"/>
    <col min="1656" max="1656" width="2.5546875" style="109" customWidth="1"/>
    <col min="1657" max="1657" width="0.5546875" style="109" customWidth="1"/>
    <col min="1658" max="1658" width="2.5546875" style="109" customWidth="1"/>
    <col min="1659" max="1659" width="0.5546875" style="109" customWidth="1"/>
    <col min="1660" max="1660" width="2.5546875" style="109" customWidth="1"/>
    <col min="1661" max="1661" width="0.5546875" style="109" customWidth="1"/>
    <col min="1662" max="1662" width="2.5546875" style="109" customWidth="1"/>
    <col min="1663" max="1663" width="0.5546875" style="109" customWidth="1"/>
    <col min="1664" max="1664" width="2.5546875" style="109" customWidth="1"/>
    <col min="1665" max="1665" width="0.5546875" style="109" customWidth="1"/>
    <col min="1666" max="1666" width="2.5546875" style="109" customWidth="1"/>
    <col min="1667" max="1667" width="0.5546875" style="109" customWidth="1"/>
    <col min="1668" max="1668" width="2.5546875" style="109" customWidth="1"/>
    <col min="1669" max="1669" width="0.5546875" style="109" customWidth="1"/>
    <col min="1670" max="1670" width="2.5546875" style="109" customWidth="1"/>
    <col min="1671" max="1671" width="0.5546875" style="109" customWidth="1"/>
    <col min="1672" max="1672" width="2.5546875" style="109" customWidth="1"/>
    <col min="1673" max="1673" width="0.5546875" style="109" customWidth="1"/>
    <col min="1674" max="1677" width="9.109375" style="109"/>
    <col min="1678" max="1706" width="2.6640625" style="109" customWidth="1"/>
    <col min="1707" max="1838" width="9.109375" style="109"/>
    <col min="1839" max="1839" width="0.88671875" style="109" customWidth="1"/>
    <col min="1840" max="1840" width="2.5546875" style="109" customWidth="1"/>
    <col min="1841" max="1841" width="0.5546875" style="109" customWidth="1"/>
    <col min="1842" max="1842" width="2.5546875" style="109" customWidth="1"/>
    <col min="1843" max="1843" width="0.5546875" style="109" customWidth="1"/>
    <col min="1844" max="1844" width="2.5546875" style="109" customWidth="1"/>
    <col min="1845" max="1845" width="0.5546875" style="109" customWidth="1"/>
    <col min="1846" max="1846" width="2.5546875" style="109" customWidth="1"/>
    <col min="1847" max="1847" width="0.5546875" style="109" customWidth="1"/>
    <col min="1848" max="1848" width="2.5546875" style="109" customWidth="1"/>
    <col min="1849" max="1849" width="0.5546875" style="109" customWidth="1"/>
    <col min="1850" max="1850" width="2.5546875" style="109" customWidth="1"/>
    <col min="1851" max="1851" width="0.5546875" style="109" customWidth="1"/>
    <col min="1852" max="1852" width="2.5546875" style="109" customWidth="1"/>
    <col min="1853" max="1853" width="0.5546875" style="109" customWidth="1"/>
    <col min="1854" max="1854" width="2.5546875" style="109" customWidth="1"/>
    <col min="1855" max="1855" width="0.5546875" style="109" customWidth="1"/>
    <col min="1856" max="1856" width="2.5546875" style="109" customWidth="1"/>
    <col min="1857" max="1857" width="0.5546875" style="109" customWidth="1"/>
    <col min="1858" max="1858" width="2.5546875" style="109" customWidth="1"/>
    <col min="1859" max="1859" width="0.5546875" style="109" customWidth="1"/>
    <col min="1860" max="1860" width="2.5546875" style="109" customWidth="1"/>
    <col min="1861" max="1861" width="0.5546875" style="109" customWidth="1"/>
    <col min="1862" max="1862" width="2.5546875" style="109" customWidth="1"/>
    <col min="1863" max="1863" width="0.5546875" style="109" customWidth="1"/>
    <col min="1864" max="1864" width="2.5546875" style="109" customWidth="1"/>
    <col min="1865" max="1865" width="0.5546875" style="109" customWidth="1"/>
    <col min="1866" max="1866" width="2.5546875" style="109" customWidth="1"/>
    <col min="1867" max="1867" width="0.5546875" style="109" customWidth="1"/>
    <col min="1868" max="1868" width="2.5546875" style="109" customWidth="1"/>
    <col min="1869" max="1869" width="0.5546875" style="109" customWidth="1"/>
    <col min="1870" max="1870" width="2.5546875" style="109" customWidth="1"/>
    <col min="1871" max="1871" width="0.5546875" style="109" customWidth="1"/>
    <col min="1872" max="1872" width="2.5546875" style="109" customWidth="1"/>
    <col min="1873" max="1873" width="0.5546875" style="109" customWidth="1"/>
    <col min="1874" max="1874" width="2.5546875" style="109" customWidth="1"/>
    <col min="1875" max="1875" width="0.5546875" style="109" customWidth="1"/>
    <col min="1876" max="1876" width="2.5546875" style="109" customWidth="1"/>
    <col min="1877" max="1877" width="0.5546875" style="109" customWidth="1"/>
    <col min="1878" max="1878" width="2.5546875" style="109" customWidth="1"/>
    <col min="1879" max="1879" width="0.5546875" style="109" customWidth="1"/>
    <col min="1880" max="1880" width="2.5546875" style="109" customWidth="1"/>
    <col min="1881" max="1881" width="0.5546875" style="109" customWidth="1"/>
    <col min="1882" max="1882" width="2.5546875" style="109" customWidth="1"/>
    <col min="1883" max="1883" width="0.5546875" style="109" customWidth="1"/>
    <col min="1884" max="1884" width="2.5546875" style="109" customWidth="1"/>
    <col min="1885" max="1885" width="0.5546875" style="109" customWidth="1"/>
    <col min="1886" max="1886" width="2.5546875" style="109" customWidth="1"/>
    <col min="1887" max="1887" width="0.5546875" style="109" customWidth="1"/>
    <col min="1888" max="1888" width="2.5546875" style="109" customWidth="1"/>
    <col min="1889" max="1889" width="0.5546875" style="109" customWidth="1"/>
    <col min="1890" max="1890" width="2.5546875" style="109" customWidth="1"/>
    <col min="1891" max="1891" width="0.5546875" style="109" customWidth="1"/>
    <col min="1892" max="1892" width="2.5546875" style="109" customWidth="1"/>
    <col min="1893" max="1893" width="0.5546875" style="109" customWidth="1"/>
    <col min="1894" max="1894" width="2.5546875" style="109" customWidth="1"/>
    <col min="1895" max="1895" width="0.5546875" style="109" customWidth="1"/>
    <col min="1896" max="1896" width="2.5546875" style="109" customWidth="1"/>
    <col min="1897" max="1897" width="0.5546875" style="109" customWidth="1"/>
    <col min="1898" max="1898" width="2.5546875" style="109" customWidth="1"/>
    <col min="1899" max="1899" width="0.5546875" style="109" customWidth="1"/>
    <col min="1900" max="1900" width="2.5546875" style="109" customWidth="1"/>
    <col min="1901" max="1901" width="0.5546875" style="109" customWidth="1"/>
    <col min="1902" max="1902" width="2.5546875" style="109" customWidth="1"/>
    <col min="1903" max="1903" width="0.5546875" style="109" customWidth="1"/>
    <col min="1904" max="1904" width="2.5546875" style="109" customWidth="1"/>
    <col min="1905" max="1905" width="0.5546875" style="109" customWidth="1"/>
    <col min="1906" max="1906" width="2.5546875" style="109" customWidth="1"/>
    <col min="1907" max="1907" width="0.5546875" style="109" customWidth="1"/>
    <col min="1908" max="1908" width="2.5546875" style="109" customWidth="1"/>
    <col min="1909" max="1909" width="0.5546875" style="109" customWidth="1"/>
    <col min="1910" max="1910" width="2.5546875" style="109" customWidth="1"/>
    <col min="1911" max="1911" width="0.5546875" style="109" customWidth="1"/>
    <col min="1912" max="1912" width="2.5546875" style="109" customWidth="1"/>
    <col min="1913" max="1913" width="0.5546875" style="109" customWidth="1"/>
    <col min="1914" max="1914" width="2.5546875" style="109" customWidth="1"/>
    <col min="1915" max="1915" width="0.5546875" style="109" customWidth="1"/>
    <col min="1916" max="1916" width="2.5546875" style="109" customWidth="1"/>
    <col min="1917" max="1917" width="0.5546875" style="109" customWidth="1"/>
    <col min="1918" max="1918" width="2.5546875" style="109" customWidth="1"/>
    <col min="1919" max="1919" width="0.5546875" style="109" customWidth="1"/>
    <col min="1920" max="1920" width="2.5546875" style="109" customWidth="1"/>
    <col min="1921" max="1921" width="0.5546875" style="109" customWidth="1"/>
    <col min="1922" max="1922" width="2.5546875" style="109" customWidth="1"/>
    <col min="1923" max="1923" width="0.5546875" style="109" customWidth="1"/>
    <col min="1924" max="1924" width="2.5546875" style="109" customWidth="1"/>
    <col min="1925" max="1925" width="0.5546875" style="109" customWidth="1"/>
    <col min="1926" max="1926" width="2.5546875" style="109" customWidth="1"/>
    <col min="1927" max="1927" width="0.5546875" style="109" customWidth="1"/>
    <col min="1928" max="1928" width="2.5546875" style="109" customWidth="1"/>
    <col min="1929" max="1929" width="0.5546875" style="109" customWidth="1"/>
    <col min="1930" max="1933" width="9.109375" style="109"/>
    <col min="1934" max="1962" width="2.6640625" style="109" customWidth="1"/>
    <col min="1963" max="2094" width="9.109375" style="109"/>
    <col min="2095" max="2095" width="0.88671875" style="109" customWidth="1"/>
    <col min="2096" max="2096" width="2.5546875" style="109" customWidth="1"/>
    <col min="2097" max="2097" width="0.5546875" style="109" customWidth="1"/>
    <col min="2098" max="2098" width="2.5546875" style="109" customWidth="1"/>
    <col min="2099" max="2099" width="0.5546875" style="109" customWidth="1"/>
    <col min="2100" max="2100" width="2.5546875" style="109" customWidth="1"/>
    <col min="2101" max="2101" width="0.5546875" style="109" customWidth="1"/>
    <col min="2102" max="2102" width="2.5546875" style="109" customWidth="1"/>
    <col min="2103" max="2103" width="0.5546875" style="109" customWidth="1"/>
    <col min="2104" max="2104" width="2.5546875" style="109" customWidth="1"/>
    <col min="2105" max="2105" width="0.5546875" style="109" customWidth="1"/>
    <col min="2106" max="2106" width="2.5546875" style="109" customWidth="1"/>
    <col min="2107" max="2107" width="0.5546875" style="109" customWidth="1"/>
    <col min="2108" max="2108" width="2.5546875" style="109" customWidth="1"/>
    <col min="2109" max="2109" width="0.5546875" style="109" customWidth="1"/>
    <col min="2110" max="2110" width="2.5546875" style="109" customWidth="1"/>
    <col min="2111" max="2111" width="0.5546875" style="109" customWidth="1"/>
    <col min="2112" max="2112" width="2.5546875" style="109" customWidth="1"/>
    <col min="2113" max="2113" width="0.5546875" style="109" customWidth="1"/>
    <col min="2114" max="2114" width="2.5546875" style="109" customWidth="1"/>
    <col min="2115" max="2115" width="0.5546875" style="109" customWidth="1"/>
    <col min="2116" max="2116" width="2.5546875" style="109" customWidth="1"/>
    <col min="2117" max="2117" width="0.5546875" style="109" customWidth="1"/>
    <col min="2118" max="2118" width="2.5546875" style="109" customWidth="1"/>
    <col min="2119" max="2119" width="0.5546875" style="109" customWidth="1"/>
    <col min="2120" max="2120" width="2.5546875" style="109" customWidth="1"/>
    <col min="2121" max="2121" width="0.5546875" style="109" customWidth="1"/>
    <col min="2122" max="2122" width="2.5546875" style="109" customWidth="1"/>
    <col min="2123" max="2123" width="0.5546875" style="109" customWidth="1"/>
    <col min="2124" max="2124" width="2.5546875" style="109" customWidth="1"/>
    <col min="2125" max="2125" width="0.5546875" style="109" customWidth="1"/>
    <col min="2126" max="2126" width="2.5546875" style="109" customWidth="1"/>
    <col min="2127" max="2127" width="0.5546875" style="109" customWidth="1"/>
    <col min="2128" max="2128" width="2.5546875" style="109" customWidth="1"/>
    <col min="2129" max="2129" width="0.5546875" style="109" customWidth="1"/>
    <col min="2130" max="2130" width="2.5546875" style="109" customWidth="1"/>
    <col min="2131" max="2131" width="0.5546875" style="109" customWidth="1"/>
    <col min="2132" max="2132" width="2.5546875" style="109" customWidth="1"/>
    <col min="2133" max="2133" width="0.5546875" style="109" customWidth="1"/>
    <col min="2134" max="2134" width="2.5546875" style="109" customWidth="1"/>
    <col min="2135" max="2135" width="0.5546875" style="109" customWidth="1"/>
    <col min="2136" max="2136" width="2.5546875" style="109" customWidth="1"/>
    <col min="2137" max="2137" width="0.5546875" style="109" customWidth="1"/>
    <col min="2138" max="2138" width="2.5546875" style="109" customWidth="1"/>
    <col min="2139" max="2139" width="0.5546875" style="109" customWidth="1"/>
    <col min="2140" max="2140" width="2.5546875" style="109" customWidth="1"/>
    <col min="2141" max="2141" width="0.5546875" style="109" customWidth="1"/>
    <col min="2142" max="2142" width="2.5546875" style="109" customWidth="1"/>
    <col min="2143" max="2143" width="0.5546875" style="109" customWidth="1"/>
    <col min="2144" max="2144" width="2.5546875" style="109" customWidth="1"/>
    <col min="2145" max="2145" width="0.5546875" style="109" customWidth="1"/>
    <col min="2146" max="2146" width="2.5546875" style="109" customWidth="1"/>
    <col min="2147" max="2147" width="0.5546875" style="109" customWidth="1"/>
    <col min="2148" max="2148" width="2.5546875" style="109" customWidth="1"/>
    <col min="2149" max="2149" width="0.5546875" style="109" customWidth="1"/>
    <col min="2150" max="2150" width="2.5546875" style="109" customWidth="1"/>
    <col min="2151" max="2151" width="0.5546875" style="109" customWidth="1"/>
    <col min="2152" max="2152" width="2.5546875" style="109" customWidth="1"/>
    <col min="2153" max="2153" width="0.5546875" style="109" customWidth="1"/>
    <col min="2154" max="2154" width="2.5546875" style="109" customWidth="1"/>
    <col min="2155" max="2155" width="0.5546875" style="109" customWidth="1"/>
    <col min="2156" max="2156" width="2.5546875" style="109" customWidth="1"/>
    <col min="2157" max="2157" width="0.5546875" style="109" customWidth="1"/>
    <col min="2158" max="2158" width="2.5546875" style="109" customWidth="1"/>
    <col min="2159" max="2159" width="0.5546875" style="109" customWidth="1"/>
    <col min="2160" max="2160" width="2.5546875" style="109" customWidth="1"/>
    <col min="2161" max="2161" width="0.5546875" style="109" customWidth="1"/>
    <col min="2162" max="2162" width="2.5546875" style="109" customWidth="1"/>
    <col min="2163" max="2163" width="0.5546875" style="109" customWidth="1"/>
    <col min="2164" max="2164" width="2.5546875" style="109" customWidth="1"/>
    <col min="2165" max="2165" width="0.5546875" style="109" customWidth="1"/>
    <col min="2166" max="2166" width="2.5546875" style="109" customWidth="1"/>
    <col min="2167" max="2167" width="0.5546875" style="109" customWidth="1"/>
    <col min="2168" max="2168" width="2.5546875" style="109" customWidth="1"/>
    <col min="2169" max="2169" width="0.5546875" style="109" customWidth="1"/>
    <col min="2170" max="2170" width="2.5546875" style="109" customWidth="1"/>
    <col min="2171" max="2171" width="0.5546875" style="109" customWidth="1"/>
    <col min="2172" max="2172" width="2.5546875" style="109" customWidth="1"/>
    <col min="2173" max="2173" width="0.5546875" style="109" customWidth="1"/>
    <col min="2174" max="2174" width="2.5546875" style="109" customWidth="1"/>
    <col min="2175" max="2175" width="0.5546875" style="109" customWidth="1"/>
    <col min="2176" max="2176" width="2.5546875" style="109" customWidth="1"/>
    <col min="2177" max="2177" width="0.5546875" style="109" customWidth="1"/>
    <col min="2178" max="2178" width="2.5546875" style="109" customWidth="1"/>
    <col min="2179" max="2179" width="0.5546875" style="109" customWidth="1"/>
    <col min="2180" max="2180" width="2.5546875" style="109" customWidth="1"/>
    <col min="2181" max="2181" width="0.5546875" style="109" customWidth="1"/>
    <col min="2182" max="2182" width="2.5546875" style="109" customWidth="1"/>
    <col min="2183" max="2183" width="0.5546875" style="109" customWidth="1"/>
    <col min="2184" max="2184" width="2.5546875" style="109" customWidth="1"/>
    <col min="2185" max="2185" width="0.5546875" style="109" customWidth="1"/>
    <col min="2186" max="2189" width="9.109375" style="109"/>
    <col min="2190" max="2218" width="2.6640625" style="109" customWidth="1"/>
    <col min="2219" max="2350" width="9.109375" style="109"/>
    <col min="2351" max="2351" width="0.88671875" style="109" customWidth="1"/>
    <col min="2352" max="2352" width="2.5546875" style="109" customWidth="1"/>
    <col min="2353" max="2353" width="0.5546875" style="109" customWidth="1"/>
    <col min="2354" max="2354" width="2.5546875" style="109" customWidth="1"/>
    <col min="2355" max="2355" width="0.5546875" style="109" customWidth="1"/>
    <col min="2356" max="2356" width="2.5546875" style="109" customWidth="1"/>
    <col min="2357" max="2357" width="0.5546875" style="109" customWidth="1"/>
    <col min="2358" max="2358" width="2.5546875" style="109" customWidth="1"/>
    <col min="2359" max="2359" width="0.5546875" style="109" customWidth="1"/>
    <col min="2360" max="2360" width="2.5546875" style="109" customWidth="1"/>
    <col min="2361" max="2361" width="0.5546875" style="109" customWidth="1"/>
    <col min="2362" max="2362" width="2.5546875" style="109" customWidth="1"/>
    <col min="2363" max="2363" width="0.5546875" style="109" customWidth="1"/>
    <col min="2364" max="2364" width="2.5546875" style="109" customWidth="1"/>
    <col min="2365" max="2365" width="0.5546875" style="109" customWidth="1"/>
    <col min="2366" max="2366" width="2.5546875" style="109" customWidth="1"/>
    <col min="2367" max="2367" width="0.5546875" style="109" customWidth="1"/>
    <col min="2368" max="2368" width="2.5546875" style="109" customWidth="1"/>
    <col min="2369" max="2369" width="0.5546875" style="109" customWidth="1"/>
    <col min="2370" max="2370" width="2.5546875" style="109" customWidth="1"/>
    <col min="2371" max="2371" width="0.5546875" style="109" customWidth="1"/>
    <col min="2372" max="2372" width="2.5546875" style="109" customWidth="1"/>
    <col min="2373" max="2373" width="0.5546875" style="109" customWidth="1"/>
    <col min="2374" max="2374" width="2.5546875" style="109" customWidth="1"/>
    <col min="2375" max="2375" width="0.5546875" style="109" customWidth="1"/>
    <col min="2376" max="2376" width="2.5546875" style="109" customWidth="1"/>
    <col min="2377" max="2377" width="0.5546875" style="109" customWidth="1"/>
    <col min="2378" max="2378" width="2.5546875" style="109" customWidth="1"/>
    <col min="2379" max="2379" width="0.5546875" style="109" customWidth="1"/>
    <col min="2380" max="2380" width="2.5546875" style="109" customWidth="1"/>
    <col min="2381" max="2381" width="0.5546875" style="109" customWidth="1"/>
    <col min="2382" max="2382" width="2.5546875" style="109" customWidth="1"/>
    <col min="2383" max="2383" width="0.5546875" style="109" customWidth="1"/>
    <col min="2384" max="2384" width="2.5546875" style="109" customWidth="1"/>
    <col min="2385" max="2385" width="0.5546875" style="109" customWidth="1"/>
    <col min="2386" max="2386" width="2.5546875" style="109" customWidth="1"/>
    <col min="2387" max="2387" width="0.5546875" style="109" customWidth="1"/>
    <col min="2388" max="2388" width="2.5546875" style="109" customWidth="1"/>
    <col min="2389" max="2389" width="0.5546875" style="109" customWidth="1"/>
    <col min="2390" max="2390" width="2.5546875" style="109" customWidth="1"/>
    <col min="2391" max="2391" width="0.5546875" style="109" customWidth="1"/>
    <col min="2392" max="2392" width="2.5546875" style="109" customWidth="1"/>
    <col min="2393" max="2393" width="0.5546875" style="109" customWidth="1"/>
    <col min="2394" max="2394" width="2.5546875" style="109" customWidth="1"/>
    <col min="2395" max="2395" width="0.5546875" style="109" customWidth="1"/>
    <col min="2396" max="2396" width="2.5546875" style="109" customWidth="1"/>
    <col min="2397" max="2397" width="0.5546875" style="109" customWidth="1"/>
    <col min="2398" max="2398" width="2.5546875" style="109" customWidth="1"/>
    <col min="2399" max="2399" width="0.5546875" style="109" customWidth="1"/>
    <col min="2400" max="2400" width="2.5546875" style="109" customWidth="1"/>
    <col min="2401" max="2401" width="0.5546875" style="109" customWidth="1"/>
    <col min="2402" max="2402" width="2.5546875" style="109" customWidth="1"/>
    <col min="2403" max="2403" width="0.5546875" style="109" customWidth="1"/>
    <col min="2404" max="2404" width="2.5546875" style="109" customWidth="1"/>
    <col min="2405" max="2405" width="0.5546875" style="109" customWidth="1"/>
    <col min="2406" max="2406" width="2.5546875" style="109" customWidth="1"/>
    <col min="2407" max="2407" width="0.5546875" style="109" customWidth="1"/>
    <col min="2408" max="2408" width="2.5546875" style="109" customWidth="1"/>
    <col min="2409" max="2409" width="0.5546875" style="109" customWidth="1"/>
    <col min="2410" max="2410" width="2.5546875" style="109" customWidth="1"/>
    <col min="2411" max="2411" width="0.5546875" style="109" customWidth="1"/>
    <col min="2412" max="2412" width="2.5546875" style="109" customWidth="1"/>
    <col min="2413" max="2413" width="0.5546875" style="109" customWidth="1"/>
    <col min="2414" max="2414" width="2.5546875" style="109" customWidth="1"/>
    <col min="2415" max="2415" width="0.5546875" style="109" customWidth="1"/>
    <col min="2416" max="2416" width="2.5546875" style="109" customWidth="1"/>
    <col min="2417" max="2417" width="0.5546875" style="109" customWidth="1"/>
    <col min="2418" max="2418" width="2.5546875" style="109" customWidth="1"/>
    <col min="2419" max="2419" width="0.5546875" style="109" customWidth="1"/>
    <col min="2420" max="2420" width="2.5546875" style="109" customWidth="1"/>
    <col min="2421" max="2421" width="0.5546875" style="109" customWidth="1"/>
    <col min="2422" max="2422" width="2.5546875" style="109" customWidth="1"/>
    <col min="2423" max="2423" width="0.5546875" style="109" customWidth="1"/>
    <col min="2424" max="2424" width="2.5546875" style="109" customWidth="1"/>
    <col min="2425" max="2425" width="0.5546875" style="109" customWidth="1"/>
    <col min="2426" max="2426" width="2.5546875" style="109" customWidth="1"/>
    <col min="2427" max="2427" width="0.5546875" style="109" customWidth="1"/>
    <col min="2428" max="2428" width="2.5546875" style="109" customWidth="1"/>
    <col min="2429" max="2429" width="0.5546875" style="109" customWidth="1"/>
    <col min="2430" max="2430" width="2.5546875" style="109" customWidth="1"/>
    <col min="2431" max="2431" width="0.5546875" style="109" customWidth="1"/>
    <col min="2432" max="2432" width="2.5546875" style="109" customWidth="1"/>
    <col min="2433" max="2433" width="0.5546875" style="109" customWidth="1"/>
    <col min="2434" max="2434" width="2.5546875" style="109" customWidth="1"/>
    <col min="2435" max="2435" width="0.5546875" style="109" customWidth="1"/>
    <col min="2436" max="2436" width="2.5546875" style="109" customWidth="1"/>
    <col min="2437" max="2437" width="0.5546875" style="109" customWidth="1"/>
    <col min="2438" max="2438" width="2.5546875" style="109" customWidth="1"/>
    <col min="2439" max="2439" width="0.5546875" style="109" customWidth="1"/>
    <col min="2440" max="2440" width="2.5546875" style="109" customWidth="1"/>
    <col min="2441" max="2441" width="0.5546875" style="109" customWidth="1"/>
    <col min="2442" max="2445" width="9.109375" style="109"/>
    <col min="2446" max="2474" width="2.6640625" style="109" customWidth="1"/>
    <col min="2475" max="2606" width="9.109375" style="109"/>
    <col min="2607" max="2607" width="0.88671875" style="109" customWidth="1"/>
    <col min="2608" max="2608" width="2.5546875" style="109" customWidth="1"/>
    <col min="2609" max="2609" width="0.5546875" style="109" customWidth="1"/>
    <col min="2610" max="2610" width="2.5546875" style="109" customWidth="1"/>
    <col min="2611" max="2611" width="0.5546875" style="109" customWidth="1"/>
    <col min="2612" max="2612" width="2.5546875" style="109" customWidth="1"/>
    <col min="2613" max="2613" width="0.5546875" style="109" customWidth="1"/>
    <col min="2614" max="2614" width="2.5546875" style="109" customWidth="1"/>
    <col min="2615" max="2615" width="0.5546875" style="109" customWidth="1"/>
    <col min="2616" max="2616" width="2.5546875" style="109" customWidth="1"/>
    <col min="2617" max="2617" width="0.5546875" style="109" customWidth="1"/>
    <col min="2618" max="2618" width="2.5546875" style="109" customWidth="1"/>
    <col min="2619" max="2619" width="0.5546875" style="109" customWidth="1"/>
    <col min="2620" max="2620" width="2.5546875" style="109" customWidth="1"/>
    <col min="2621" max="2621" width="0.5546875" style="109" customWidth="1"/>
    <col min="2622" max="2622" width="2.5546875" style="109" customWidth="1"/>
    <col min="2623" max="2623" width="0.5546875" style="109" customWidth="1"/>
    <col min="2624" max="2624" width="2.5546875" style="109" customWidth="1"/>
    <col min="2625" max="2625" width="0.5546875" style="109" customWidth="1"/>
    <col min="2626" max="2626" width="2.5546875" style="109" customWidth="1"/>
    <col min="2627" max="2627" width="0.5546875" style="109" customWidth="1"/>
    <col min="2628" max="2628" width="2.5546875" style="109" customWidth="1"/>
    <col min="2629" max="2629" width="0.5546875" style="109" customWidth="1"/>
    <col min="2630" max="2630" width="2.5546875" style="109" customWidth="1"/>
    <col min="2631" max="2631" width="0.5546875" style="109" customWidth="1"/>
    <col min="2632" max="2632" width="2.5546875" style="109" customWidth="1"/>
    <col min="2633" max="2633" width="0.5546875" style="109" customWidth="1"/>
    <col min="2634" max="2634" width="2.5546875" style="109" customWidth="1"/>
    <col min="2635" max="2635" width="0.5546875" style="109" customWidth="1"/>
    <col min="2636" max="2636" width="2.5546875" style="109" customWidth="1"/>
    <col min="2637" max="2637" width="0.5546875" style="109" customWidth="1"/>
    <col min="2638" max="2638" width="2.5546875" style="109" customWidth="1"/>
    <col min="2639" max="2639" width="0.5546875" style="109" customWidth="1"/>
    <col min="2640" max="2640" width="2.5546875" style="109" customWidth="1"/>
    <col min="2641" max="2641" width="0.5546875" style="109" customWidth="1"/>
    <col min="2642" max="2642" width="2.5546875" style="109" customWidth="1"/>
    <col min="2643" max="2643" width="0.5546875" style="109" customWidth="1"/>
    <col min="2644" max="2644" width="2.5546875" style="109" customWidth="1"/>
    <col min="2645" max="2645" width="0.5546875" style="109" customWidth="1"/>
    <col min="2646" max="2646" width="2.5546875" style="109" customWidth="1"/>
    <col min="2647" max="2647" width="0.5546875" style="109" customWidth="1"/>
    <col min="2648" max="2648" width="2.5546875" style="109" customWidth="1"/>
    <col min="2649" max="2649" width="0.5546875" style="109" customWidth="1"/>
    <col min="2650" max="2650" width="2.5546875" style="109" customWidth="1"/>
    <col min="2651" max="2651" width="0.5546875" style="109" customWidth="1"/>
    <col min="2652" max="2652" width="2.5546875" style="109" customWidth="1"/>
    <col min="2653" max="2653" width="0.5546875" style="109" customWidth="1"/>
    <col min="2654" max="2654" width="2.5546875" style="109" customWidth="1"/>
    <col min="2655" max="2655" width="0.5546875" style="109" customWidth="1"/>
    <col min="2656" max="2656" width="2.5546875" style="109" customWidth="1"/>
    <col min="2657" max="2657" width="0.5546875" style="109" customWidth="1"/>
    <col min="2658" max="2658" width="2.5546875" style="109" customWidth="1"/>
    <col min="2659" max="2659" width="0.5546875" style="109" customWidth="1"/>
    <col min="2660" max="2660" width="2.5546875" style="109" customWidth="1"/>
    <col min="2661" max="2661" width="0.5546875" style="109" customWidth="1"/>
    <col min="2662" max="2662" width="2.5546875" style="109" customWidth="1"/>
    <col min="2663" max="2663" width="0.5546875" style="109" customWidth="1"/>
    <col min="2664" max="2664" width="2.5546875" style="109" customWidth="1"/>
    <col min="2665" max="2665" width="0.5546875" style="109" customWidth="1"/>
    <col min="2666" max="2666" width="2.5546875" style="109" customWidth="1"/>
    <col min="2667" max="2667" width="0.5546875" style="109" customWidth="1"/>
    <col min="2668" max="2668" width="2.5546875" style="109" customWidth="1"/>
    <col min="2669" max="2669" width="0.5546875" style="109" customWidth="1"/>
    <col min="2670" max="2670" width="2.5546875" style="109" customWidth="1"/>
    <col min="2671" max="2671" width="0.5546875" style="109" customWidth="1"/>
    <col min="2672" max="2672" width="2.5546875" style="109" customWidth="1"/>
    <col min="2673" max="2673" width="0.5546875" style="109" customWidth="1"/>
    <col min="2674" max="2674" width="2.5546875" style="109" customWidth="1"/>
    <col min="2675" max="2675" width="0.5546875" style="109" customWidth="1"/>
    <col min="2676" max="2676" width="2.5546875" style="109" customWidth="1"/>
    <col min="2677" max="2677" width="0.5546875" style="109" customWidth="1"/>
    <col min="2678" max="2678" width="2.5546875" style="109" customWidth="1"/>
    <col min="2679" max="2679" width="0.5546875" style="109" customWidth="1"/>
    <col min="2680" max="2680" width="2.5546875" style="109" customWidth="1"/>
    <col min="2681" max="2681" width="0.5546875" style="109" customWidth="1"/>
    <col min="2682" max="2682" width="2.5546875" style="109" customWidth="1"/>
    <col min="2683" max="2683" width="0.5546875" style="109" customWidth="1"/>
    <col min="2684" max="2684" width="2.5546875" style="109" customWidth="1"/>
    <col min="2685" max="2685" width="0.5546875" style="109" customWidth="1"/>
    <col min="2686" max="2686" width="2.5546875" style="109" customWidth="1"/>
    <col min="2687" max="2687" width="0.5546875" style="109" customWidth="1"/>
    <col min="2688" max="2688" width="2.5546875" style="109" customWidth="1"/>
    <col min="2689" max="2689" width="0.5546875" style="109" customWidth="1"/>
    <col min="2690" max="2690" width="2.5546875" style="109" customWidth="1"/>
    <col min="2691" max="2691" width="0.5546875" style="109" customWidth="1"/>
    <col min="2692" max="2692" width="2.5546875" style="109" customWidth="1"/>
    <col min="2693" max="2693" width="0.5546875" style="109" customWidth="1"/>
    <col min="2694" max="2694" width="2.5546875" style="109" customWidth="1"/>
    <col min="2695" max="2695" width="0.5546875" style="109" customWidth="1"/>
    <col min="2696" max="2696" width="2.5546875" style="109" customWidth="1"/>
    <col min="2697" max="2697" width="0.5546875" style="109" customWidth="1"/>
    <col min="2698" max="2701" width="9.109375" style="109"/>
    <col min="2702" max="2730" width="2.6640625" style="109" customWidth="1"/>
    <col min="2731" max="2862" width="9.109375" style="109"/>
    <col min="2863" max="2863" width="0.88671875" style="109" customWidth="1"/>
    <col min="2864" max="2864" width="2.5546875" style="109" customWidth="1"/>
    <col min="2865" max="2865" width="0.5546875" style="109" customWidth="1"/>
    <col min="2866" max="2866" width="2.5546875" style="109" customWidth="1"/>
    <col min="2867" max="2867" width="0.5546875" style="109" customWidth="1"/>
    <col min="2868" max="2868" width="2.5546875" style="109" customWidth="1"/>
    <col min="2869" max="2869" width="0.5546875" style="109" customWidth="1"/>
    <col min="2870" max="2870" width="2.5546875" style="109" customWidth="1"/>
    <col min="2871" max="2871" width="0.5546875" style="109" customWidth="1"/>
    <col min="2872" max="2872" width="2.5546875" style="109" customWidth="1"/>
    <col min="2873" max="2873" width="0.5546875" style="109" customWidth="1"/>
    <col min="2874" max="2874" width="2.5546875" style="109" customWidth="1"/>
    <col min="2875" max="2875" width="0.5546875" style="109" customWidth="1"/>
    <col min="2876" max="2876" width="2.5546875" style="109" customWidth="1"/>
    <col min="2877" max="2877" width="0.5546875" style="109" customWidth="1"/>
    <col min="2878" max="2878" width="2.5546875" style="109" customWidth="1"/>
    <col min="2879" max="2879" width="0.5546875" style="109" customWidth="1"/>
    <col min="2880" max="2880" width="2.5546875" style="109" customWidth="1"/>
    <col min="2881" max="2881" width="0.5546875" style="109" customWidth="1"/>
    <col min="2882" max="2882" width="2.5546875" style="109" customWidth="1"/>
    <col min="2883" max="2883" width="0.5546875" style="109" customWidth="1"/>
    <col min="2884" max="2884" width="2.5546875" style="109" customWidth="1"/>
    <col min="2885" max="2885" width="0.5546875" style="109" customWidth="1"/>
    <col min="2886" max="2886" width="2.5546875" style="109" customWidth="1"/>
    <col min="2887" max="2887" width="0.5546875" style="109" customWidth="1"/>
    <col min="2888" max="2888" width="2.5546875" style="109" customWidth="1"/>
    <col min="2889" max="2889" width="0.5546875" style="109" customWidth="1"/>
    <col min="2890" max="2890" width="2.5546875" style="109" customWidth="1"/>
    <col min="2891" max="2891" width="0.5546875" style="109" customWidth="1"/>
    <col min="2892" max="2892" width="2.5546875" style="109" customWidth="1"/>
    <col min="2893" max="2893" width="0.5546875" style="109" customWidth="1"/>
    <col min="2894" max="2894" width="2.5546875" style="109" customWidth="1"/>
    <col min="2895" max="2895" width="0.5546875" style="109" customWidth="1"/>
    <col min="2896" max="2896" width="2.5546875" style="109" customWidth="1"/>
    <col min="2897" max="2897" width="0.5546875" style="109" customWidth="1"/>
    <col min="2898" max="2898" width="2.5546875" style="109" customWidth="1"/>
    <col min="2899" max="2899" width="0.5546875" style="109" customWidth="1"/>
    <col min="2900" max="2900" width="2.5546875" style="109" customWidth="1"/>
    <col min="2901" max="2901" width="0.5546875" style="109" customWidth="1"/>
    <col min="2902" max="2902" width="2.5546875" style="109" customWidth="1"/>
    <col min="2903" max="2903" width="0.5546875" style="109" customWidth="1"/>
    <col min="2904" max="2904" width="2.5546875" style="109" customWidth="1"/>
    <col min="2905" max="2905" width="0.5546875" style="109" customWidth="1"/>
    <col min="2906" max="2906" width="2.5546875" style="109" customWidth="1"/>
    <col min="2907" max="2907" width="0.5546875" style="109" customWidth="1"/>
    <col min="2908" max="2908" width="2.5546875" style="109" customWidth="1"/>
    <col min="2909" max="2909" width="0.5546875" style="109" customWidth="1"/>
    <col min="2910" max="2910" width="2.5546875" style="109" customWidth="1"/>
    <col min="2911" max="2911" width="0.5546875" style="109" customWidth="1"/>
    <col min="2912" max="2912" width="2.5546875" style="109" customWidth="1"/>
    <col min="2913" max="2913" width="0.5546875" style="109" customWidth="1"/>
    <col min="2914" max="2914" width="2.5546875" style="109" customWidth="1"/>
    <col min="2915" max="2915" width="0.5546875" style="109" customWidth="1"/>
    <col min="2916" max="2916" width="2.5546875" style="109" customWidth="1"/>
    <col min="2917" max="2917" width="0.5546875" style="109" customWidth="1"/>
    <col min="2918" max="2918" width="2.5546875" style="109" customWidth="1"/>
    <col min="2919" max="2919" width="0.5546875" style="109" customWidth="1"/>
    <col min="2920" max="2920" width="2.5546875" style="109" customWidth="1"/>
    <col min="2921" max="2921" width="0.5546875" style="109" customWidth="1"/>
    <col min="2922" max="2922" width="2.5546875" style="109" customWidth="1"/>
    <col min="2923" max="2923" width="0.5546875" style="109" customWidth="1"/>
    <col min="2924" max="2924" width="2.5546875" style="109" customWidth="1"/>
    <col min="2925" max="2925" width="0.5546875" style="109" customWidth="1"/>
    <col min="2926" max="2926" width="2.5546875" style="109" customWidth="1"/>
    <col min="2927" max="2927" width="0.5546875" style="109" customWidth="1"/>
    <col min="2928" max="2928" width="2.5546875" style="109" customWidth="1"/>
    <col min="2929" max="2929" width="0.5546875" style="109" customWidth="1"/>
    <col min="2930" max="2930" width="2.5546875" style="109" customWidth="1"/>
    <col min="2931" max="2931" width="0.5546875" style="109" customWidth="1"/>
    <col min="2932" max="2932" width="2.5546875" style="109" customWidth="1"/>
    <col min="2933" max="2933" width="0.5546875" style="109" customWidth="1"/>
    <col min="2934" max="2934" width="2.5546875" style="109" customWidth="1"/>
    <col min="2935" max="2935" width="0.5546875" style="109" customWidth="1"/>
    <col min="2936" max="2936" width="2.5546875" style="109" customWidth="1"/>
    <col min="2937" max="2937" width="0.5546875" style="109" customWidth="1"/>
    <col min="2938" max="2938" width="2.5546875" style="109" customWidth="1"/>
    <col min="2939" max="2939" width="0.5546875" style="109" customWidth="1"/>
    <col min="2940" max="2940" width="2.5546875" style="109" customWidth="1"/>
    <col min="2941" max="2941" width="0.5546875" style="109" customWidth="1"/>
    <col min="2942" max="2942" width="2.5546875" style="109" customWidth="1"/>
    <col min="2943" max="2943" width="0.5546875" style="109" customWidth="1"/>
    <col min="2944" max="2944" width="2.5546875" style="109" customWidth="1"/>
    <col min="2945" max="2945" width="0.5546875" style="109" customWidth="1"/>
    <col min="2946" max="2946" width="2.5546875" style="109" customWidth="1"/>
    <col min="2947" max="2947" width="0.5546875" style="109" customWidth="1"/>
    <col min="2948" max="2948" width="2.5546875" style="109" customWidth="1"/>
    <col min="2949" max="2949" width="0.5546875" style="109" customWidth="1"/>
    <col min="2950" max="2950" width="2.5546875" style="109" customWidth="1"/>
    <col min="2951" max="2951" width="0.5546875" style="109" customWidth="1"/>
    <col min="2952" max="2952" width="2.5546875" style="109" customWidth="1"/>
    <col min="2953" max="2953" width="0.5546875" style="109" customWidth="1"/>
    <col min="2954" max="2957" width="9.109375" style="109"/>
    <col min="2958" max="2986" width="2.6640625" style="109" customWidth="1"/>
    <col min="2987" max="3118" width="9.109375" style="109"/>
    <col min="3119" max="3119" width="0.88671875" style="109" customWidth="1"/>
    <col min="3120" max="3120" width="2.5546875" style="109" customWidth="1"/>
    <col min="3121" max="3121" width="0.5546875" style="109" customWidth="1"/>
    <col min="3122" max="3122" width="2.5546875" style="109" customWidth="1"/>
    <col min="3123" max="3123" width="0.5546875" style="109" customWidth="1"/>
    <col min="3124" max="3124" width="2.5546875" style="109" customWidth="1"/>
    <col min="3125" max="3125" width="0.5546875" style="109" customWidth="1"/>
    <col min="3126" max="3126" width="2.5546875" style="109" customWidth="1"/>
    <col min="3127" max="3127" width="0.5546875" style="109" customWidth="1"/>
    <col min="3128" max="3128" width="2.5546875" style="109" customWidth="1"/>
    <col min="3129" max="3129" width="0.5546875" style="109" customWidth="1"/>
    <col min="3130" max="3130" width="2.5546875" style="109" customWidth="1"/>
    <col min="3131" max="3131" width="0.5546875" style="109" customWidth="1"/>
    <col min="3132" max="3132" width="2.5546875" style="109" customWidth="1"/>
    <col min="3133" max="3133" width="0.5546875" style="109" customWidth="1"/>
    <col min="3134" max="3134" width="2.5546875" style="109" customWidth="1"/>
    <col min="3135" max="3135" width="0.5546875" style="109" customWidth="1"/>
    <col min="3136" max="3136" width="2.5546875" style="109" customWidth="1"/>
    <col min="3137" max="3137" width="0.5546875" style="109" customWidth="1"/>
    <col min="3138" max="3138" width="2.5546875" style="109" customWidth="1"/>
    <col min="3139" max="3139" width="0.5546875" style="109" customWidth="1"/>
    <col min="3140" max="3140" width="2.5546875" style="109" customWidth="1"/>
    <col min="3141" max="3141" width="0.5546875" style="109" customWidth="1"/>
    <col min="3142" max="3142" width="2.5546875" style="109" customWidth="1"/>
    <col min="3143" max="3143" width="0.5546875" style="109" customWidth="1"/>
    <col min="3144" max="3144" width="2.5546875" style="109" customWidth="1"/>
    <col min="3145" max="3145" width="0.5546875" style="109" customWidth="1"/>
    <col min="3146" max="3146" width="2.5546875" style="109" customWidth="1"/>
    <col min="3147" max="3147" width="0.5546875" style="109" customWidth="1"/>
    <col min="3148" max="3148" width="2.5546875" style="109" customWidth="1"/>
    <col min="3149" max="3149" width="0.5546875" style="109" customWidth="1"/>
    <col min="3150" max="3150" width="2.5546875" style="109" customWidth="1"/>
    <col min="3151" max="3151" width="0.5546875" style="109" customWidth="1"/>
    <col min="3152" max="3152" width="2.5546875" style="109" customWidth="1"/>
    <col min="3153" max="3153" width="0.5546875" style="109" customWidth="1"/>
    <col min="3154" max="3154" width="2.5546875" style="109" customWidth="1"/>
    <col min="3155" max="3155" width="0.5546875" style="109" customWidth="1"/>
    <col min="3156" max="3156" width="2.5546875" style="109" customWidth="1"/>
    <col min="3157" max="3157" width="0.5546875" style="109" customWidth="1"/>
    <col min="3158" max="3158" width="2.5546875" style="109" customWidth="1"/>
    <col min="3159" max="3159" width="0.5546875" style="109" customWidth="1"/>
    <col min="3160" max="3160" width="2.5546875" style="109" customWidth="1"/>
    <col min="3161" max="3161" width="0.5546875" style="109" customWidth="1"/>
    <col min="3162" max="3162" width="2.5546875" style="109" customWidth="1"/>
    <col min="3163" max="3163" width="0.5546875" style="109" customWidth="1"/>
    <col min="3164" max="3164" width="2.5546875" style="109" customWidth="1"/>
    <col min="3165" max="3165" width="0.5546875" style="109" customWidth="1"/>
    <col min="3166" max="3166" width="2.5546875" style="109" customWidth="1"/>
    <col min="3167" max="3167" width="0.5546875" style="109" customWidth="1"/>
    <col min="3168" max="3168" width="2.5546875" style="109" customWidth="1"/>
    <col min="3169" max="3169" width="0.5546875" style="109" customWidth="1"/>
    <col min="3170" max="3170" width="2.5546875" style="109" customWidth="1"/>
    <col min="3171" max="3171" width="0.5546875" style="109" customWidth="1"/>
    <col min="3172" max="3172" width="2.5546875" style="109" customWidth="1"/>
    <col min="3173" max="3173" width="0.5546875" style="109" customWidth="1"/>
    <col min="3174" max="3174" width="2.5546875" style="109" customWidth="1"/>
    <col min="3175" max="3175" width="0.5546875" style="109" customWidth="1"/>
    <col min="3176" max="3176" width="2.5546875" style="109" customWidth="1"/>
    <col min="3177" max="3177" width="0.5546875" style="109" customWidth="1"/>
    <col min="3178" max="3178" width="2.5546875" style="109" customWidth="1"/>
    <col min="3179" max="3179" width="0.5546875" style="109" customWidth="1"/>
    <col min="3180" max="3180" width="2.5546875" style="109" customWidth="1"/>
    <col min="3181" max="3181" width="0.5546875" style="109" customWidth="1"/>
    <col min="3182" max="3182" width="2.5546875" style="109" customWidth="1"/>
    <col min="3183" max="3183" width="0.5546875" style="109" customWidth="1"/>
    <col min="3184" max="3184" width="2.5546875" style="109" customWidth="1"/>
    <col min="3185" max="3185" width="0.5546875" style="109" customWidth="1"/>
    <col min="3186" max="3186" width="2.5546875" style="109" customWidth="1"/>
    <col min="3187" max="3187" width="0.5546875" style="109" customWidth="1"/>
    <col min="3188" max="3188" width="2.5546875" style="109" customWidth="1"/>
    <col min="3189" max="3189" width="0.5546875" style="109" customWidth="1"/>
    <col min="3190" max="3190" width="2.5546875" style="109" customWidth="1"/>
    <col min="3191" max="3191" width="0.5546875" style="109" customWidth="1"/>
    <col min="3192" max="3192" width="2.5546875" style="109" customWidth="1"/>
    <col min="3193" max="3193" width="0.5546875" style="109" customWidth="1"/>
    <col min="3194" max="3194" width="2.5546875" style="109" customWidth="1"/>
    <col min="3195" max="3195" width="0.5546875" style="109" customWidth="1"/>
    <col min="3196" max="3196" width="2.5546875" style="109" customWidth="1"/>
    <col min="3197" max="3197" width="0.5546875" style="109" customWidth="1"/>
    <col min="3198" max="3198" width="2.5546875" style="109" customWidth="1"/>
    <col min="3199" max="3199" width="0.5546875" style="109" customWidth="1"/>
    <col min="3200" max="3200" width="2.5546875" style="109" customWidth="1"/>
    <col min="3201" max="3201" width="0.5546875" style="109" customWidth="1"/>
    <col min="3202" max="3202" width="2.5546875" style="109" customWidth="1"/>
    <col min="3203" max="3203" width="0.5546875" style="109" customWidth="1"/>
    <col min="3204" max="3204" width="2.5546875" style="109" customWidth="1"/>
    <col min="3205" max="3205" width="0.5546875" style="109" customWidth="1"/>
    <col min="3206" max="3206" width="2.5546875" style="109" customWidth="1"/>
    <col min="3207" max="3207" width="0.5546875" style="109" customWidth="1"/>
    <col min="3208" max="3208" width="2.5546875" style="109" customWidth="1"/>
    <col min="3209" max="3209" width="0.5546875" style="109" customWidth="1"/>
    <col min="3210" max="3213" width="9.109375" style="109"/>
    <col min="3214" max="3242" width="2.6640625" style="109" customWidth="1"/>
    <col min="3243" max="3374" width="9.109375" style="109"/>
    <col min="3375" max="3375" width="0.88671875" style="109" customWidth="1"/>
    <col min="3376" max="3376" width="2.5546875" style="109" customWidth="1"/>
    <col min="3377" max="3377" width="0.5546875" style="109" customWidth="1"/>
    <col min="3378" max="3378" width="2.5546875" style="109" customWidth="1"/>
    <col min="3379" max="3379" width="0.5546875" style="109" customWidth="1"/>
    <col min="3380" max="3380" width="2.5546875" style="109" customWidth="1"/>
    <col min="3381" max="3381" width="0.5546875" style="109" customWidth="1"/>
    <col min="3382" max="3382" width="2.5546875" style="109" customWidth="1"/>
    <col min="3383" max="3383" width="0.5546875" style="109" customWidth="1"/>
    <col min="3384" max="3384" width="2.5546875" style="109" customWidth="1"/>
    <col min="3385" max="3385" width="0.5546875" style="109" customWidth="1"/>
    <col min="3386" max="3386" width="2.5546875" style="109" customWidth="1"/>
    <col min="3387" max="3387" width="0.5546875" style="109" customWidth="1"/>
    <col min="3388" max="3388" width="2.5546875" style="109" customWidth="1"/>
    <col min="3389" max="3389" width="0.5546875" style="109" customWidth="1"/>
    <col min="3390" max="3390" width="2.5546875" style="109" customWidth="1"/>
    <col min="3391" max="3391" width="0.5546875" style="109" customWidth="1"/>
    <col min="3392" max="3392" width="2.5546875" style="109" customWidth="1"/>
    <col min="3393" max="3393" width="0.5546875" style="109" customWidth="1"/>
    <col min="3394" max="3394" width="2.5546875" style="109" customWidth="1"/>
    <col min="3395" max="3395" width="0.5546875" style="109" customWidth="1"/>
    <col min="3396" max="3396" width="2.5546875" style="109" customWidth="1"/>
    <col min="3397" max="3397" width="0.5546875" style="109" customWidth="1"/>
    <col min="3398" max="3398" width="2.5546875" style="109" customWidth="1"/>
    <col min="3399" max="3399" width="0.5546875" style="109" customWidth="1"/>
    <col min="3400" max="3400" width="2.5546875" style="109" customWidth="1"/>
    <col min="3401" max="3401" width="0.5546875" style="109" customWidth="1"/>
    <col min="3402" max="3402" width="2.5546875" style="109" customWidth="1"/>
    <col min="3403" max="3403" width="0.5546875" style="109" customWidth="1"/>
    <col min="3404" max="3404" width="2.5546875" style="109" customWidth="1"/>
    <col min="3405" max="3405" width="0.5546875" style="109" customWidth="1"/>
    <col min="3406" max="3406" width="2.5546875" style="109" customWidth="1"/>
    <col min="3407" max="3407" width="0.5546875" style="109" customWidth="1"/>
    <col min="3408" max="3408" width="2.5546875" style="109" customWidth="1"/>
    <col min="3409" max="3409" width="0.5546875" style="109" customWidth="1"/>
    <col min="3410" max="3410" width="2.5546875" style="109" customWidth="1"/>
    <col min="3411" max="3411" width="0.5546875" style="109" customWidth="1"/>
    <col min="3412" max="3412" width="2.5546875" style="109" customWidth="1"/>
    <col min="3413" max="3413" width="0.5546875" style="109" customWidth="1"/>
    <col min="3414" max="3414" width="2.5546875" style="109" customWidth="1"/>
    <col min="3415" max="3415" width="0.5546875" style="109" customWidth="1"/>
    <col min="3416" max="3416" width="2.5546875" style="109" customWidth="1"/>
    <col min="3417" max="3417" width="0.5546875" style="109" customWidth="1"/>
    <col min="3418" max="3418" width="2.5546875" style="109" customWidth="1"/>
    <col min="3419" max="3419" width="0.5546875" style="109" customWidth="1"/>
    <col min="3420" max="3420" width="2.5546875" style="109" customWidth="1"/>
    <col min="3421" max="3421" width="0.5546875" style="109" customWidth="1"/>
    <col min="3422" max="3422" width="2.5546875" style="109" customWidth="1"/>
    <col min="3423" max="3423" width="0.5546875" style="109" customWidth="1"/>
    <col min="3424" max="3424" width="2.5546875" style="109" customWidth="1"/>
    <col min="3425" max="3425" width="0.5546875" style="109" customWidth="1"/>
    <col min="3426" max="3426" width="2.5546875" style="109" customWidth="1"/>
    <col min="3427" max="3427" width="0.5546875" style="109" customWidth="1"/>
    <col min="3428" max="3428" width="2.5546875" style="109" customWidth="1"/>
    <col min="3429" max="3429" width="0.5546875" style="109" customWidth="1"/>
    <col min="3430" max="3430" width="2.5546875" style="109" customWidth="1"/>
    <col min="3431" max="3431" width="0.5546875" style="109" customWidth="1"/>
    <col min="3432" max="3432" width="2.5546875" style="109" customWidth="1"/>
    <col min="3433" max="3433" width="0.5546875" style="109" customWidth="1"/>
    <col min="3434" max="3434" width="2.5546875" style="109" customWidth="1"/>
    <col min="3435" max="3435" width="0.5546875" style="109" customWidth="1"/>
    <col min="3436" max="3436" width="2.5546875" style="109" customWidth="1"/>
    <col min="3437" max="3437" width="0.5546875" style="109" customWidth="1"/>
    <col min="3438" max="3438" width="2.5546875" style="109" customWidth="1"/>
    <col min="3439" max="3439" width="0.5546875" style="109" customWidth="1"/>
    <col min="3440" max="3440" width="2.5546875" style="109" customWidth="1"/>
    <col min="3441" max="3441" width="0.5546875" style="109" customWidth="1"/>
    <col min="3442" max="3442" width="2.5546875" style="109" customWidth="1"/>
    <col min="3443" max="3443" width="0.5546875" style="109" customWidth="1"/>
    <col min="3444" max="3444" width="2.5546875" style="109" customWidth="1"/>
    <col min="3445" max="3445" width="0.5546875" style="109" customWidth="1"/>
    <col min="3446" max="3446" width="2.5546875" style="109" customWidth="1"/>
    <col min="3447" max="3447" width="0.5546875" style="109" customWidth="1"/>
    <col min="3448" max="3448" width="2.5546875" style="109" customWidth="1"/>
    <col min="3449" max="3449" width="0.5546875" style="109" customWidth="1"/>
    <col min="3450" max="3450" width="2.5546875" style="109" customWidth="1"/>
    <col min="3451" max="3451" width="0.5546875" style="109" customWidth="1"/>
    <col min="3452" max="3452" width="2.5546875" style="109" customWidth="1"/>
    <col min="3453" max="3453" width="0.5546875" style="109" customWidth="1"/>
    <col min="3454" max="3454" width="2.5546875" style="109" customWidth="1"/>
    <col min="3455" max="3455" width="0.5546875" style="109" customWidth="1"/>
    <col min="3456" max="3456" width="2.5546875" style="109" customWidth="1"/>
    <col min="3457" max="3457" width="0.5546875" style="109" customWidth="1"/>
    <col min="3458" max="3458" width="2.5546875" style="109" customWidth="1"/>
    <col min="3459" max="3459" width="0.5546875" style="109" customWidth="1"/>
    <col min="3460" max="3460" width="2.5546875" style="109" customWidth="1"/>
    <col min="3461" max="3461" width="0.5546875" style="109" customWidth="1"/>
    <col min="3462" max="3462" width="2.5546875" style="109" customWidth="1"/>
    <col min="3463" max="3463" width="0.5546875" style="109" customWidth="1"/>
    <col min="3464" max="3464" width="2.5546875" style="109" customWidth="1"/>
    <col min="3465" max="3465" width="0.5546875" style="109" customWidth="1"/>
    <col min="3466" max="3469" width="9.109375" style="109"/>
    <col min="3470" max="3498" width="2.6640625" style="109" customWidth="1"/>
    <col min="3499" max="3630" width="9.109375" style="109"/>
    <col min="3631" max="3631" width="0.88671875" style="109" customWidth="1"/>
    <col min="3632" max="3632" width="2.5546875" style="109" customWidth="1"/>
    <col min="3633" max="3633" width="0.5546875" style="109" customWidth="1"/>
    <col min="3634" max="3634" width="2.5546875" style="109" customWidth="1"/>
    <col min="3635" max="3635" width="0.5546875" style="109" customWidth="1"/>
    <col min="3636" max="3636" width="2.5546875" style="109" customWidth="1"/>
    <col min="3637" max="3637" width="0.5546875" style="109" customWidth="1"/>
    <col min="3638" max="3638" width="2.5546875" style="109" customWidth="1"/>
    <col min="3639" max="3639" width="0.5546875" style="109" customWidth="1"/>
    <col min="3640" max="3640" width="2.5546875" style="109" customWidth="1"/>
    <col min="3641" max="3641" width="0.5546875" style="109" customWidth="1"/>
    <col min="3642" max="3642" width="2.5546875" style="109" customWidth="1"/>
    <col min="3643" max="3643" width="0.5546875" style="109" customWidth="1"/>
    <col min="3644" max="3644" width="2.5546875" style="109" customWidth="1"/>
    <col min="3645" max="3645" width="0.5546875" style="109" customWidth="1"/>
    <col min="3646" max="3646" width="2.5546875" style="109" customWidth="1"/>
    <col min="3647" max="3647" width="0.5546875" style="109" customWidth="1"/>
    <col min="3648" max="3648" width="2.5546875" style="109" customWidth="1"/>
    <col min="3649" max="3649" width="0.5546875" style="109" customWidth="1"/>
    <col min="3650" max="3650" width="2.5546875" style="109" customWidth="1"/>
    <col min="3651" max="3651" width="0.5546875" style="109" customWidth="1"/>
    <col min="3652" max="3652" width="2.5546875" style="109" customWidth="1"/>
    <col min="3653" max="3653" width="0.5546875" style="109" customWidth="1"/>
    <col min="3654" max="3654" width="2.5546875" style="109" customWidth="1"/>
    <col min="3655" max="3655" width="0.5546875" style="109" customWidth="1"/>
    <col min="3656" max="3656" width="2.5546875" style="109" customWidth="1"/>
    <col min="3657" max="3657" width="0.5546875" style="109" customWidth="1"/>
    <col min="3658" max="3658" width="2.5546875" style="109" customWidth="1"/>
    <col min="3659" max="3659" width="0.5546875" style="109" customWidth="1"/>
    <col min="3660" max="3660" width="2.5546875" style="109" customWidth="1"/>
    <col min="3661" max="3661" width="0.5546875" style="109" customWidth="1"/>
    <col min="3662" max="3662" width="2.5546875" style="109" customWidth="1"/>
    <col min="3663" max="3663" width="0.5546875" style="109" customWidth="1"/>
    <col min="3664" max="3664" width="2.5546875" style="109" customWidth="1"/>
    <col min="3665" max="3665" width="0.5546875" style="109" customWidth="1"/>
    <col min="3666" max="3666" width="2.5546875" style="109" customWidth="1"/>
    <col min="3667" max="3667" width="0.5546875" style="109" customWidth="1"/>
    <col min="3668" max="3668" width="2.5546875" style="109" customWidth="1"/>
    <col min="3669" max="3669" width="0.5546875" style="109" customWidth="1"/>
    <col min="3670" max="3670" width="2.5546875" style="109" customWidth="1"/>
    <col min="3671" max="3671" width="0.5546875" style="109" customWidth="1"/>
    <col min="3672" max="3672" width="2.5546875" style="109" customWidth="1"/>
    <col min="3673" max="3673" width="0.5546875" style="109" customWidth="1"/>
    <col min="3674" max="3674" width="2.5546875" style="109" customWidth="1"/>
    <col min="3675" max="3675" width="0.5546875" style="109" customWidth="1"/>
    <col min="3676" max="3676" width="2.5546875" style="109" customWidth="1"/>
    <col min="3677" max="3677" width="0.5546875" style="109" customWidth="1"/>
    <col min="3678" max="3678" width="2.5546875" style="109" customWidth="1"/>
    <col min="3679" max="3679" width="0.5546875" style="109" customWidth="1"/>
    <col min="3680" max="3680" width="2.5546875" style="109" customWidth="1"/>
    <col min="3681" max="3681" width="0.5546875" style="109" customWidth="1"/>
    <col min="3682" max="3682" width="2.5546875" style="109" customWidth="1"/>
    <col min="3683" max="3683" width="0.5546875" style="109" customWidth="1"/>
    <col min="3684" max="3684" width="2.5546875" style="109" customWidth="1"/>
    <col min="3685" max="3685" width="0.5546875" style="109" customWidth="1"/>
    <col min="3686" max="3686" width="2.5546875" style="109" customWidth="1"/>
    <col min="3687" max="3687" width="0.5546875" style="109" customWidth="1"/>
    <col min="3688" max="3688" width="2.5546875" style="109" customWidth="1"/>
    <col min="3689" max="3689" width="0.5546875" style="109" customWidth="1"/>
    <col min="3690" max="3690" width="2.5546875" style="109" customWidth="1"/>
    <col min="3691" max="3691" width="0.5546875" style="109" customWidth="1"/>
    <col min="3692" max="3692" width="2.5546875" style="109" customWidth="1"/>
    <col min="3693" max="3693" width="0.5546875" style="109" customWidth="1"/>
    <col min="3694" max="3694" width="2.5546875" style="109" customWidth="1"/>
    <col min="3695" max="3695" width="0.5546875" style="109" customWidth="1"/>
    <col min="3696" max="3696" width="2.5546875" style="109" customWidth="1"/>
    <col min="3697" max="3697" width="0.5546875" style="109" customWidth="1"/>
    <col min="3698" max="3698" width="2.5546875" style="109" customWidth="1"/>
    <col min="3699" max="3699" width="0.5546875" style="109" customWidth="1"/>
    <col min="3700" max="3700" width="2.5546875" style="109" customWidth="1"/>
    <col min="3701" max="3701" width="0.5546875" style="109" customWidth="1"/>
    <col min="3702" max="3702" width="2.5546875" style="109" customWidth="1"/>
    <col min="3703" max="3703" width="0.5546875" style="109" customWidth="1"/>
    <col min="3704" max="3704" width="2.5546875" style="109" customWidth="1"/>
    <col min="3705" max="3705" width="0.5546875" style="109" customWidth="1"/>
    <col min="3706" max="3706" width="2.5546875" style="109" customWidth="1"/>
    <col min="3707" max="3707" width="0.5546875" style="109" customWidth="1"/>
    <col min="3708" max="3708" width="2.5546875" style="109" customWidth="1"/>
    <col min="3709" max="3709" width="0.5546875" style="109" customWidth="1"/>
    <col min="3710" max="3710" width="2.5546875" style="109" customWidth="1"/>
    <col min="3711" max="3711" width="0.5546875" style="109" customWidth="1"/>
    <col min="3712" max="3712" width="2.5546875" style="109" customWidth="1"/>
    <col min="3713" max="3713" width="0.5546875" style="109" customWidth="1"/>
    <col min="3714" max="3714" width="2.5546875" style="109" customWidth="1"/>
    <col min="3715" max="3715" width="0.5546875" style="109" customWidth="1"/>
    <col min="3716" max="3716" width="2.5546875" style="109" customWidth="1"/>
    <col min="3717" max="3717" width="0.5546875" style="109" customWidth="1"/>
    <col min="3718" max="3718" width="2.5546875" style="109" customWidth="1"/>
    <col min="3719" max="3719" width="0.5546875" style="109" customWidth="1"/>
    <col min="3720" max="3720" width="2.5546875" style="109" customWidth="1"/>
    <col min="3721" max="3721" width="0.5546875" style="109" customWidth="1"/>
    <col min="3722" max="3725" width="9.109375" style="109"/>
    <col min="3726" max="3754" width="2.6640625" style="109" customWidth="1"/>
    <col min="3755" max="3886" width="9.109375" style="109"/>
    <col min="3887" max="3887" width="0.88671875" style="109" customWidth="1"/>
    <col min="3888" max="3888" width="2.5546875" style="109" customWidth="1"/>
    <col min="3889" max="3889" width="0.5546875" style="109" customWidth="1"/>
    <col min="3890" max="3890" width="2.5546875" style="109" customWidth="1"/>
    <col min="3891" max="3891" width="0.5546875" style="109" customWidth="1"/>
    <col min="3892" max="3892" width="2.5546875" style="109" customWidth="1"/>
    <col min="3893" max="3893" width="0.5546875" style="109" customWidth="1"/>
    <col min="3894" max="3894" width="2.5546875" style="109" customWidth="1"/>
    <col min="3895" max="3895" width="0.5546875" style="109" customWidth="1"/>
    <col min="3896" max="3896" width="2.5546875" style="109" customWidth="1"/>
    <col min="3897" max="3897" width="0.5546875" style="109" customWidth="1"/>
    <col min="3898" max="3898" width="2.5546875" style="109" customWidth="1"/>
    <col min="3899" max="3899" width="0.5546875" style="109" customWidth="1"/>
    <col min="3900" max="3900" width="2.5546875" style="109" customWidth="1"/>
    <col min="3901" max="3901" width="0.5546875" style="109" customWidth="1"/>
    <col min="3902" max="3902" width="2.5546875" style="109" customWidth="1"/>
    <col min="3903" max="3903" width="0.5546875" style="109" customWidth="1"/>
    <col min="3904" max="3904" width="2.5546875" style="109" customWidth="1"/>
    <col min="3905" max="3905" width="0.5546875" style="109" customWidth="1"/>
    <col min="3906" max="3906" width="2.5546875" style="109" customWidth="1"/>
    <col min="3907" max="3907" width="0.5546875" style="109" customWidth="1"/>
    <col min="3908" max="3908" width="2.5546875" style="109" customWidth="1"/>
    <col min="3909" max="3909" width="0.5546875" style="109" customWidth="1"/>
    <col min="3910" max="3910" width="2.5546875" style="109" customWidth="1"/>
    <col min="3911" max="3911" width="0.5546875" style="109" customWidth="1"/>
    <col min="3912" max="3912" width="2.5546875" style="109" customWidth="1"/>
    <col min="3913" max="3913" width="0.5546875" style="109" customWidth="1"/>
    <col min="3914" max="3914" width="2.5546875" style="109" customWidth="1"/>
    <col min="3915" max="3915" width="0.5546875" style="109" customWidth="1"/>
    <col min="3916" max="3916" width="2.5546875" style="109" customWidth="1"/>
    <col min="3917" max="3917" width="0.5546875" style="109" customWidth="1"/>
    <col min="3918" max="3918" width="2.5546875" style="109" customWidth="1"/>
    <col min="3919" max="3919" width="0.5546875" style="109" customWidth="1"/>
    <col min="3920" max="3920" width="2.5546875" style="109" customWidth="1"/>
    <col min="3921" max="3921" width="0.5546875" style="109" customWidth="1"/>
    <col min="3922" max="3922" width="2.5546875" style="109" customWidth="1"/>
    <col min="3923" max="3923" width="0.5546875" style="109" customWidth="1"/>
    <col min="3924" max="3924" width="2.5546875" style="109" customWidth="1"/>
    <col min="3925" max="3925" width="0.5546875" style="109" customWidth="1"/>
    <col min="3926" max="3926" width="2.5546875" style="109" customWidth="1"/>
    <col min="3927" max="3927" width="0.5546875" style="109" customWidth="1"/>
    <col min="3928" max="3928" width="2.5546875" style="109" customWidth="1"/>
    <col min="3929" max="3929" width="0.5546875" style="109" customWidth="1"/>
    <col min="3930" max="3930" width="2.5546875" style="109" customWidth="1"/>
    <col min="3931" max="3931" width="0.5546875" style="109" customWidth="1"/>
    <col min="3932" max="3932" width="2.5546875" style="109" customWidth="1"/>
    <col min="3933" max="3933" width="0.5546875" style="109" customWidth="1"/>
    <col min="3934" max="3934" width="2.5546875" style="109" customWidth="1"/>
    <col min="3935" max="3935" width="0.5546875" style="109" customWidth="1"/>
    <col min="3936" max="3936" width="2.5546875" style="109" customWidth="1"/>
    <col min="3937" max="3937" width="0.5546875" style="109" customWidth="1"/>
    <col min="3938" max="3938" width="2.5546875" style="109" customWidth="1"/>
    <col min="3939" max="3939" width="0.5546875" style="109" customWidth="1"/>
    <col min="3940" max="3940" width="2.5546875" style="109" customWidth="1"/>
    <col min="3941" max="3941" width="0.5546875" style="109" customWidth="1"/>
    <col min="3942" max="3942" width="2.5546875" style="109" customWidth="1"/>
    <col min="3943" max="3943" width="0.5546875" style="109" customWidth="1"/>
    <col min="3944" max="3944" width="2.5546875" style="109" customWidth="1"/>
    <col min="3945" max="3945" width="0.5546875" style="109" customWidth="1"/>
    <col min="3946" max="3946" width="2.5546875" style="109" customWidth="1"/>
    <col min="3947" max="3947" width="0.5546875" style="109" customWidth="1"/>
    <col min="3948" max="3948" width="2.5546875" style="109" customWidth="1"/>
    <col min="3949" max="3949" width="0.5546875" style="109" customWidth="1"/>
    <col min="3950" max="3950" width="2.5546875" style="109" customWidth="1"/>
    <col min="3951" max="3951" width="0.5546875" style="109" customWidth="1"/>
    <col min="3952" max="3952" width="2.5546875" style="109" customWidth="1"/>
    <col min="3953" max="3953" width="0.5546875" style="109" customWidth="1"/>
    <col min="3954" max="3954" width="2.5546875" style="109" customWidth="1"/>
    <col min="3955" max="3955" width="0.5546875" style="109" customWidth="1"/>
    <col min="3956" max="3956" width="2.5546875" style="109" customWidth="1"/>
    <col min="3957" max="3957" width="0.5546875" style="109" customWidth="1"/>
    <col min="3958" max="3958" width="2.5546875" style="109" customWidth="1"/>
    <col min="3959" max="3959" width="0.5546875" style="109" customWidth="1"/>
    <col min="3960" max="3960" width="2.5546875" style="109" customWidth="1"/>
    <col min="3961" max="3961" width="0.5546875" style="109" customWidth="1"/>
    <col min="3962" max="3962" width="2.5546875" style="109" customWidth="1"/>
    <col min="3963" max="3963" width="0.5546875" style="109" customWidth="1"/>
    <col min="3964" max="3964" width="2.5546875" style="109" customWidth="1"/>
    <col min="3965" max="3965" width="0.5546875" style="109" customWidth="1"/>
    <col min="3966" max="3966" width="2.5546875" style="109" customWidth="1"/>
    <col min="3967" max="3967" width="0.5546875" style="109" customWidth="1"/>
    <col min="3968" max="3968" width="2.5546875" style="109" customWidth="1"/>
    <col min="3969" max="3969" width="0.5546875" style="109" customWidth="1"/>
    <col min="3970" max="3970" width="2.5546875" style="109" customWidth="1"/>
    <col min="3971" max="3971" width="0.5546875" style="109" customWidth="1"/>
    <col min="3972" max="3972" width="2.5546875" style="109" customWidth="1"/>
    <col min="3973" max="3973" width="0.5546875" style="109" customWidth="1"/>
    <col min="3974" max="3974" width="2.5546875" style="109" customWidth="1"/>
    <col min="3975" max="3975" width="0.5546875" style="109" customWidth="1"/>
    <col min="3976" max="3976" width="2.5546875" style="109" customWidth="1"/>
    <col min="3977" max="3977" width="0.5546875" style="109" customWidth="1"/>
    <col min="3978" max="3981" width="9.109375" style="109"/>
    <col min="3982" max="4010" width="2.6640625" style="109" customWidth="1"/>
    <col min="4011" max="4142" width="9.109375" style="109"/>
    <col min="4143" max="4143" width="0.88671875" style="109" customWidth="1"/>
    <col min="4144" max="4144" width="2.5546875" style="109" customWidth="1"/>
    <col min="4145" max="4145" width="0.5546875" style="109" customWidth="1"/>
    <col min="4146" max="4146" width="2.5546875" style="109" customWidth="1"/>
    <col min="4147" max="4147" width="0.5546875" style="109" customWidth="1"/>
    <col min="4148" max="4148" width="2.5546875" style="109" customWidth="1"/>
    <col min="4149" max="4149" width="0.5546875" style="109" customWidth="1"/>
    <col min="4150" max="4150" width="2.5546875" style="109" customWidth="1"/>
    <col min="4151" max="4151" width="0.5546875" style="109" customWidth="1"/>
    <col min="4152" max="4152" width="2.5546875" style="109" customWidth="1"/>
    <col min="4153" max="4153" width="0.5546875" style="109" customWidth="1"/>
    <col min="4154" max="4154" width="2.5546875" style="109" customWidth="1"/>
    <col min="4155" max="4155" width="0.5546875" style="109" customWidth="1"/>
    <col min="4156" max="4156" width="2.5546875" style="109" customWidth="1"/>
    <col min="4157" max="4157" width="0.5546875" style="109" customWidth="1"/>
    <col min="4158" max="4158" width="2.5546875" style="109" customWidth="1"/>
    <col min="4159" max="4159" width="0.5546875" style="109" customWidth="1"/>
    <col min="4160" max="4160" width="2.5546875" style="109" customWidth="1"/>
    <col min="4161" max="4161" width="0.5546875" style="109" customWidth="1"/>
    <col min="4162" max="4162" width="2.5546875" style="109" customWidth="1"/>
    <col min="4163" max="4163" width="0.5546875" style="109" customWidth="1"/>
    <col min="4164" max="4164" width="2.5546875" style="109" customWidth="1"/>
    <col min="4165" max="4165" width="0.5546875" style="109" customWidth="1"/>
    <col min="4166" max="4166" width="2.5546875" style="109" customWidth="1"/>
    <col min="4167" max="4167" width="0.5546875" style="109" customWidth="1"/>
    <col min="4168" max="4168" width="2.5546875" style="109" customWidth="1"/>
    <col min="4169" max="4169" width="0.5546875" style="109" customWidth="1"/>
    <col min="4170" max="4170" width="2.5546875" style="109" customWidth="1"/>
    <col min="4171" max="4171" width="0.5546875" style="109" customWidth="1"/>
    <col min="4172" max="4172" width="2.5546875" style="109" customWidth="1"/>
    <col min="4173" max="4173" width="0.5546875" style="109" customWidth="1"/>
    <col min="4174" max="4174" width="2.5546875" style="109" customWidth="1"/>
    <col min="4175" max="4175" width="0.5546875" style="109" customWidth="1"/>
    <col min="4176" max="4176" width="2.5546875" style="109" customWidth="1"/>
    <col min="4177" max="4177" width="0.5546875" style="109" customWidth="1"/>
    <col min="4178" max="4178" width="2.5546875" style="109" customWidth="1"/>
    <col min="4179" max="4179" width="0.5546875" style="109" customWidth="1"/>
    <col min="4180" max="4180" width="2.5546875" style="109" customWidth="1"/>
    <col min="4181" max="4181" width="0.5546875" style="109" customWidth="1"/>
    <col min="4182" max="4182" width="2.5546875" style="109" customWidth="1"/>
    <col min="4183" max="4183" width="0.5546875" style="109" customWidth="1"/>
    <col min="4184" max="4184" width="2.5546875" style="109" customWidth="1"/>
    <col min="4185" max="4185" width="0.5546875" style="109" customWidth="1"/>
    <col min="4186" max="4186" width="2.5546875" style="109" customWidth="1"/>
    <col min="4187" max="4187" width="0.5546875" style="109" customWidth="1"/>
    <col min="4188" max="4188" width="2.5546875" style="109" customWidth="1"/>
    <col min="4189" max="4189" width="0.5546875" style="109" customWidth="1"/>
    <col min="4190" max="4190" width="2.5546875" style="109" customWidth="1"/>
    <col min="4191" max="4191" width="0.5546875" style="109" customWidth="1"/>
    <col min="4192" max="4192" width="2.5546875" style="109" customWidth="1"/>
    <col min="4193" max="4193" width="0.5546875" style="109" customWidth="1"/>
    <col min="4194" max="4194" width="2.5546875" style="109" customWidth="1"/>
    <col min="4195" max="4195" width="0.5546875" style="109" customWidth="1"/>
    <col min="4196" max="4196" width="2.5546875" style="109" customWidth="1"/>
    <col min="4197" max="4197" width="0.5546875" style="109" customWidth="1"/>
    <col min="4198" max="4198" width="2.5546875" style="109" customWidth="1"/>
    <col min="4199" max="4199" width="0.5546875" style="109" customWidth="1"/>
    <col min="4200" max="4200" width="2.5546875" style="109" customWidth="1"/>
    <col min="4201" max="4201" width="0.5546875" style="109" customWidth="1"/>
    <col min="4202" max="4202" width="2.5546875" style="109" customWidth="1"/>
    <col min="4203" max="4203" width="0.5546875" style="109" customWidth="1"/>
    <col min="4204" max="4204" width="2.5546875" style="109" customWidth="1"/>
    <col min="4205" max="4205" width="0.5546875" style="109" customWidth="1"/>
    <col min="4206" max="4206" width="2.5546875" style="109" customWidth="1"/>
    <col min="4207" max="4207" width="0.5546875" style="109" customWidth="1"/>
    <col min="4208" max="4208" width="2.5546875" style="109" customWidth="1"/>
    <col min="4209" max="4209" width="0.5546875" style="109" customWidth="1"/>
    <col min="4210" max="4210" width="2.5546875" style="109" customWidth="1"/>
    <col min="4211" max="4211" width="0.5546875" style="109" customWidth="1"/>
    <col min="4212" max="4212" width="2.5546875" style="109" customWidth="1"/>
    <col min="4213" max="4213" width="0.5546875" style="109" customWidth="1"/>
    <col min="4214" max="4214" width="2.5546875" style="109" customWidth="1"/>
    <col min="4215" max="4215" width="0.5546875" style="109" customWidth="1"/>
    <col min="4216" max="4216" width="2.5546875" style="109" customWidth="1"/>
    <col min="4217" max="4217" width="0.5546875" style="109" customWidth="1"/>
    <col min="4218" max="4218" width="2.5546875" style="109" customWidth="1"/>
    <col min="4219" max="4219" width="0.5546875" style="109" customWidth="1"/>
    <col min="4220" max="4220" width="2.5546875" style="109" customWidth="1"/>
    <col min="4221" max="4221" width="0.5546875" style="109" customWidth="1"/>
    <col min="4222" max="4222" width="2.5546875" style="109" customWidth="1"/>
    <col min="4223" max="4223" width="0.5546875" style="109" customWidth="1"/>
    <col min="4224" max="4224" width="2.5546875" style="109" customWidth="1"/>
    <col min="4225" max="4225" width="0.5546875" style="109" customWidth="1"/>
    <col min="4226" max="4226" width="2.5546875" style="109" customWidth="1"/>
    <col min="4227" max="4227" width="0.5546875" style="109" customWidth="1"/>
    <col min="4228" max="4228" width="2.5546875" style="109" customWidth="1"/>
    <col min="4229" max="4229" width="0.5546875" style="109" customWidth="1"/>
    <col min="4230" max="4230" width="2.5546875" style="109" customWidth="1"/>
    <col min="4231" max="4231" width="0.5546875" style="109" customWidth="1"/>
    <col min="4232" max="4232" width="2.5546875" style="109" customWidth="1"/>
    <col min="4233" max="4233" width="0.5546875" style="109" customWidth="1"/>
    <col min="4234" max="4237" width="9.109375" style="109"/>
    <col min="4238" max="4266" width="2.6640625" style="109" customWidth="1"/>
    <col min="4267" max="4398" width="9.109375" style="109"/>
    <col min="4399" max="4399" width="0.88671875" style="109" customWidth="1"/>
    <col min="4400" max="4400" width="2.5546875" style="109" customWidth="1"/>
    <col min="4401" max="4401" width="0.5546875" style="109" customWidth="1"/>
    <col min="4402" max="4402" width="2.5546875" style="109" customWidth="1"/>
    <col min="4403" max="4403" width="0.5546875" style="109" customWidth="1"/>
    <col min="4404" max="4404" width="2.5546875" style="109" customWidth="1"/>
    <col min="4405" max="4405" width="0.5546875" style="109" customWidth="1"/>
    <col min="4406" max="4406" width="2.5546875" style="109" customWidth="1"/>
    <col min="4407" max="4407" width="0.5546875" style="109" customWidth="1"/>
    <col min="4408" max="4408" width="2.5546875" style="109" customWidth="1"/>
    <col min="4409" max="4409" width="0.5546875" style="109" customWidth="1"/>
    <col min="4410" max="4410" width="2.5546875" style="109" customWidth="1"/>
    <col min="4411" max="4411" width="0.5546875" style="109" customWidth="1"/>
    <col min="4412" max="4412" width="2.5546875" style="109" customWidth="1"/>
    <col min="4413" max="4413" width="0.5546875" style="109" customWidth="1"/>
    <col min="4414" max="4414" width="2.5546875" style="109" customWidth="1"/>
    <col min="4415" max="4415" width="0.5546875" style="109" customWidth="1"/>
    <col min="4416" max="4416" width="2.5546875" style="109" customWidth="1"/>
    <col min="4417" max="4417" width="0.5546875" style="109" customWidth="1"/>
    <col min="4418" max="4418" width="2.5546875" style="109" customWidth="1"/>
    <col min="4419" max="4419" width="0.5546875" style="109" customWidth="1"/>
    <col min="4420" max="4420" width="2.5546875" style="109" customWidth="1"/>
    <col min="4421" max="4421" width="0.5546875" style="109" customWidth="1"/>
    <col min="4422" max="4422" width="2.5546875" style="109" customWidth="1"/>
    <col min="4423" max="4423" width="0.5546875" style="109" customWidth="1"/>
    <col min="4424" max="4424" width="2.5546875" style="109" customWidth="1"/>
    <col min="4425" max="4425" width="0.5546875" style="109" customWidth="1"/>
    <col min="4426" max="4426" width="2.5546875" style="109" customWidth="1"/>
    <col min="4427" max="4427" width="0.5546875" style="109" customWidth="1"/>
    <col min="4428" max="4428" width="2.5546875" style="109" customWidth="1"/>
    <col min="4429" max="4429" width="0.5546875" style="109" customWidth="1"/>
    <col min="4430" max="4430" width="2.5546875" style="109" customWidth="1"/>
    <col min="4431" max="4431" width="0.5546875" style="109" customWidth="1"/>
    <col min="4432" max="4432" width="2.5546875" style="109" customWidth="1"/>
    <col min="4433" max="4433" width="0.5546875" style="109" customWidth="1"/>
    <col min="4434" max="4434" width="2.5546875" style="109" customWidth="1"/>
    <col min="4435" max="4435" width="0.5546875" style="109" customWidth="1"/>
    <col min="4436" max="4436" width="2.5546875" style="109" customWidth="1"/>
    <col min="4437" max="4437" width="0.5546875" style="109" customWidth="1"/>
    <col min="4438" max="4438" width="2.5546875" style="109" customWidth="1"/>
    <col min="4439" max="4439" width="0.5546875" style="109" customWidth="1"/>
    <col min="4440" max="4440" width="2.5546875" style="109" customWidth="1"/>
    <col min="4441" max="4441" width="0.5546875" style="109" customWidth="1"/>
    <col min="4442" max="4442" width="2.5546875" style="109" customWidth="1"/>
    <col min="4443" max="4443" width="0.5546875" style="109" customWidth="1"/>
    <col min="4444" max="4444" width="2.5546875" style="109" customWidth="1"/>
    <col min="4445" max="4445" width="0.5546875" style="109" customWidth="1"/>
    <col min="4446" max="4446" width="2.5546875" style="109" customWidth="1"/>
    <col min="4447" max="4447" width="0.5546875" style="109" customWidth="1"/>
    <col min="4448" max="4448" width="2.5546875" style="109" customWidth="1"/>
    <col min="4449" max="4449" width="0.5546875" style="109" customWidth="1"/>
    <col min="4450" max="4450" width="2.5546875" style="109" customWidth="1"/>
    <col min="4451" max="4451" width="0.5546875" style="109" customWidth="1"/>
    <col min="4452" max="4452" width="2.5546875" style="109" customWidth="1"/>
    <col min="4453" max="4453" width="0.5546875" style="109" customWidth="1"/>
    <col min="4454" max="4454" width="2.5546875" style="109" customWidth="1"/>
    <col min="4455" max="4455" width="0.5546875" style="109" customWidth="1"/>
    <col min="4456" max="4456" width="2.5546875" style="109" customWidth="1"/>
    <col min="4457" max="4457" width="0.5546875" style="109" customWidth="1"/>
    <col min="4458" max="4458" width="2.5546875" style="109" customWidth="1"/>
    <col min="4459" max="4459" width="0.5546875" style="109" customWidth="1"/>
    <col min="4460" max="4460" width="2.5546875" style="109" customWidth="1"/>
    <col min="4461" max="4461" width="0.5546875" style="109" customWidth="1"/>
    <col min="4462" max="4462" width="2.5546875" style="109" customWidth="1"/>
    <col min="4463" max="4463" width="0.5546875" style="109" customWidth="1"/>
    <col min="4464" max="4464" width="2.5546875" style="109" customWidth="1"/>
    <col min="4465" max="4465" width="0.5546875" style="109" customWidth="1"/>
    <col min="4466" max="4466" width="2.5546875" style="109" customWidth="1"/>
    <col min="4467" max="4467" width="0.5546875" style="109" customWidth="1"/>
    <col min="4468" max="4468" width="2.5546875" style="109" customWidth="1"/>
    <col min="4469" max="4469" width="0.5546875" style="109" customWidth="1"/>
    <col min="4470" max="4470" width="2.5546875" style="109" customWidth="1"/>
    <col min="4471" max="4471" width="0.5546875" style="109" customWidth="1"/>
    <col min="4472" max="4472" width="2.5546875" style="109" customWidth="1"/>
    <col min="4473" max="4473" width="0.5546875" style="109" customWidth="1"/>
    <col min="4474" max="4474" width="2.5546875" style="109" customWidth="1"/>
    <col min="4475" max="4475" width="0.5546875" style="109" customWidth="1"/>
    <col min="4476" max="4476" width="2.5546875" style="109" customWidth="1"/>
    <col min="4477" max="4477" width="0.5546875" style="109" customWidth="1"/>
    <col min="4478" max="4478" width="2.5546875" style="109" customWidth="1"/>
    <col min="4479" max="4479" width="0.5546875" style="109" customWidth="1"/>
    <col min="4480" max="4480" width="2.5546875" style="109" customWidth="1"/>
    <col min="4481" max="4481" width="0.5546875" style="109" customWidth="1"/>
    <col min="4482" max="4482" width="2.5546875" style="109" customWidth="1"/>
    <col min="4483" max="4483" width="0.5546875" style="109" customWidth="1"/>
    <col min="4484" max="4484" width="2.5546875" style="109" customWidth="1"/>
    <col min="4485" max="4485" width="0.5546875" style="109" customWidth="1"/>
    <col min="4486" max="4486" width="2.5546875" style="109" customWidth="1"/>
    <col min="4487" max="4487" width="0.5546875" style="109" customWidth="1"/>
    <col min="4488" max="4488" width="2.5546875" style="109" customWidth="1"/>
    <col min="4489" max="4489" width="0.5546875" style="109" customWidth="1"/>
    <col min="4490" max="4493" width="9.109375" style="109"/>
    <col min="4494" max="4522" width="2.6640625" style="109" customWidth="1"/>
    <col min="4523" max="4654" width="9.109375" style="109"/>
    <col min="4655" max="4655" width="0.88671875" style="109" customWidth="1"/>
    <col min="4656" max="4656" width="2.5546875" style="109" customWidth="1"/>
    <col min="4657" max="4657" width="0.5546875" style="109" customWidth="1"/>
    <col min="4658" max="4658" width="2.5546875" style="109" customWidth="1"/>
    <col min="4659" max="4659" width="0.5546875" style="109" customWidth="1"/>
    <col min="4660" max="4660" width="2.5546875" style="109" customWidth="1"/>
    <col min="4661" max="4661" width="0.5546875" style="109" customWidth="1"/>
    <col min="4662" max="4662" width="2.5546875" style="109" customWidth="1"/>
    <col min="4663" max="4663" width="0.5546875" style="109" customWidth="1"/>
    <col min="4664" max="4664" width="2.5546875" style="109" customWidth="1"/>
    <col min="4665" max="4665" width="0.5546875" style="109" customWidth="1"/>
    <col min="4666" max="4666" width="2.5546875" style="109" customWidth="1"/>
    <col min="4667" max="4667" width="0.5546875" style="109" customWidth="1"/>
    <col min="4668" max="4668" width="2.5546875" style="109" customWidth="1"/>
    <col min="4669" max="4669" width="0.5546875" style="109" customWidth="1"/>
    <col min="4670" max="4670" width="2.5546875" style="109" customWidth="1"/>
    <col min="4671" max="4671" width="0.5546875" style="109" customWidth="1"/>
    <col min="4672" max="4672" width="2.5546875" style="109" customWidth="1"/>
    <col min="4673" max="4673" width="0.5546875" style="109" customWidth="1"/>
    <col min="4674" max="4674" width="2.5546875" style="109" customWidth="1"/>
    <col min="4675" max="4675" width="0.5546875" style="109" customWidth="1"/>
    <col min="4676" max="4676" width="2.5546875" style="109" customWidth="1"/>
    <col min="4677" max="4677" width="0.5546875" style="109" customWidth="1"/>
    <col min="4678" max="4678" width="2.5546875" style="109" customWidth="1"/>
    <col min="4679" max="4679" width="0.5546875" style="109" customWidth="1"/>
    <col min="4680" max="4680" width="2.5546875" style="109" customWidth="1"/>
    <col min="4681" max="4681" width="0.5546875" style="109" customWidth="1"/>
    <col min="4682" max="4682" width="2.5546875" style="109" customWidth="1"/>
    <col min="4683" max="4683" width="0.5546875" style="109" customWidth="1"/>
    <col min="4684" max="4684" width="2.5546875" style="109" customWidth="1"/>
    <col min="4685" max="4685" width="0.5546875" style="109" customWidth="1"/>
    <col min="4686" max="4686" width="2.5546875" style="109" customWidth="1"/>
    <col min="4687" max="4687" width="0.5546875" style="109" customWidth="1"/>
    <col min="4688" max="4688" width="2.5546875" style="109" customWidth="1"/>
    <col min="4689" max="4689" width="0.5546875" style="109" customWidth="1"/>
    <col min="4690" max="4690" width="2.5546875" style="109" customWidth="1"/>
    <col min="4691" max="4691" width="0.5546875" style="109" customWidth="1"/>
    <col min="4692" max="4692" width="2.5546875" style="109" customWidth="1"/>
    <col min="4693" max="4693" width="0.5546875" style="109" customWidth="1"/>
    <col min="4694" max="4694" width="2.5546875" style="109" customWidth="1"/>
    <col min="4695" max="4695" width="0.5546875" style="109" customWidth="1"/>
    <col min="4696" max="4696" width="2.5546875" style="109" customWidth="1"/>
    <col min="4697" max="4697" width="0.5546875" style="109" customWidth="1"/>
    <col min="4698" max="4698" width="2.5546875" style="109" customWidth="1"/>
    <col min="4699" max="4699" width="0.5546875" style="109" customWidth="1"/>
    <col min="4700" max="4700" width="2.5546875" style="109" customWidth="1"/>
    <col min="4701" max="4701" width="0.5546875" style="109" customWidth="1"/>
    <col min="4702" max="4702" width="2.5546875" style="109" customWidth="1"/>
    <col min="4703" max="4703" width="0.5546875" style="109" customWidth="1"/>
    <col min="4704" max="4704" width="2.5546875" style="109" customWidth="1"/>
    <col min="4705" max="4705" width="0.5546875" style="109" customWidth="1"/>
    <col min="4706" max="4706" width="2.5546875" style="109" customWidth="1"/>
    <col min="4707" max="4707" width="0.5546875" style="109" customWidth="1"/>
    <col min="4708" max="4708" width="2.5546875" style="109" customWidth="1"/>
    <col min="4709" max="4709" width="0.5546875" style="109" customWidth="1"/>
    <col min="4710" max="4710" width="2.5546875" style="109" customWidth="1"/>
    <col min="4711" max="4711" width="0.5546875" style="109" customWidth="1"/>
    <col min="4712" max="4712" width="2.5546875" style="109" customWidth="1"/>
    <col min="4713" max="4713" width="0.5546875" style="109" customWidth="1"/>
    <col min="4714" max="4714" width="2.5546875" style="109" customWidth="1"/>
    <col min="4715" max="4715" width="0.5546875" style="109" customWidth="1"/>
    <col min="4716" max="4716" width="2.5546875" style="109" customWidth="1"/>
    <col min="4717" max="4717" width="0.5546875" style="109" customWidth="1"/>
    <col min="4718" max="4718" width="2.5546875" style="109" customWidth="1"/>
    <col min="4719" max="4719" width="0.5546875" style="109" customWidth="1"/>
    <col min="4720" max="4720" width="2.5546875" style="109" customWidth="1"/>
    <col min="4721" max="4721" width="0.5546875" style="109" customWidth="1"/>
    <col min="4722" max="4722" width="2.5546875" style="109" customWidth="1"/>
    <col min="4723" max="4723" width="0.5546875" style="109" customWidth="1"/>
    <col min="4724" max="4724" width="2.5546875" style="109" customWidth="1"/>
    <col min="4725" max="4725" width="0.5546875" style="109" customWidth="1"/>
    <col min="4726" max="4726" width="2.5546875" style="109" customWidth="1"/>
    <col min="4727" max="4727" width="0.5546875" style="109" customWidth="1"/>
    <col min="4728" max="4728" width="2.5546875" style="109" customWidth="1"/>
    <col min="4729" max="4729" width="0.5546875" style="109" customWidth="1"/>
    <col min="4730" max="4730" width="2.5546875" style="109" customWidth="1"/>
    <col min="4731" max="4731" width="0.5546875" style="109" customWidth="1"/>
    <col min="4732" max="4732" width="2.5546875" style="109" customWidth="1"/>
    <col min="4733" max="4733" width="0.5546875" style="109" customWidth="1"/>
    <col min="4734" max="4734" width="2.5546875" style="109" customWidth="1"/>
    <col min="4735" max="4735" width="0.5546875" style="109" customWidth="1"/>
    <col min="4736" max="4736" width="2.5546875" style="109" customWidth="1"/>
    <col min="4737" max="4737" width="0.5546875" style="109" customWidth="1"/>
    <col min="4738" max="4738" width="2.5546875" style="109" customWidth="1"/>
    <col min="4739" max="4739" width="0.5546875" style="109" customWidth="1"/>
    <col min="4740" max="4740" width="2.5546875" style="109" customWidth="1"/>
    <col min="4741" max="4741" width="0.5546875" style="109" customWidth="1"/>
    <col min="4742" max="4742" width="2.5546875" style="109" customWidth="1"/>
    <col min="4743" max="4743" width="0.5546875" style="109" customWidth="1"/>
    <col min="4744" max="4744" width="2.5546875" style="109" customWidth="1"/>
    <col min="4745" max="4745" width="0.5546875" style="109" customWidth="1"/>
    <col min="4746" max="4749" width="9.109375" style="109"/>
    <col min="4750" max="4778" width="2.6640625" style="109" customWidth="1"/>
    <col min="4779" max="4910" width="9.109375" style="109"/>
    <col min="4911" max="4911" width="0.88671875" style="109" customWidth="1"/>
    <col min="4912" max="4912" width="2.5546875" style="109" customWidth="1"/>
    <col min="4913" max="4913" width="0.5546875" style="109" customWidth="1"/>
    <col min="4914" max="4914" width="2.5546875" style="109" customWidth="1"/>
    <col min="4915" max="4915" width="0.5546875" style="109" customWidth="1"/>
    <col min="4916" max="4916" width="2.5546875" style="109" customWidth="1"/>
    <col min="4917" max="4917" width="0.5546875" style="109" customWidth="1"/>
    <col min="4918" max="4918" width="2.5546875" style="109" customWidth="1"/>
    <col min="4919" max="4919" width="0.5546875" style="109" customWidth="1"/>
    <col min="4920" max="4920" width="2.5546875" style="109" customWidth="1"/>
    <col min="4921" max="4921" width="0.5546875" style="109" customWidth="1"/>
    <col min="4922" max="4922" width="2.5546875" style="109" customWidth="1"/>
    <col min="4923" max="4923" width="0.5546875" style="109" customWidth="1"/>
    <col min="4924" max="4924" width="2.5546875" style="109" customWidth="1"/>
    <col min="4925" max="4925" width="0.5546875" style="109" customWidth="1"/>
    <col min="4926" max="4926" width="2.5546875" style="109" customWidth="1"/>
    <col min="4927" max="4927" width="0.5546875" style="109" customWidth="1"/>
    <col min="4928" max="4928" width="2.5546875" style="109" customWidth="1"/>
    <col min="4929" max="4929" width="0.5546875" style="109" customWidth="1"/>
    <col min="4930" max="4930" width="2.5546875" style="109" customWidth="1"/>
    <col min="4931" max="4931" width="0.5546875" style="109" customWidth="1"/>
    <col min="4932" max="4932" width="2.5546875" style="109" customWidth="1"/>
    <col min="4933" max="4933" width="0.5546875" style="109" customWidth="1"/>
    <col min="4934" max="4934" width="2.5546875" style="109" customWidth="1"/>
    <col min="4935" max="4935" width="0.5546875" style="109" customWidth="1"/>
    <col min="4936" max="4936" width="2.5546875" style="109" customWidth="1"/>
    <col min="4937" max="4937" width="0.5546875" style="109" customWidth="1"/>
    <col min="4938" max="4938" width="2.5546875" style="109" customWidth="1"/>
    <col min="4939" max="4939" width="0.5546875" style="109" customWidth="1"/>
    <col min="4940" max="4940" width="2.5546875" style="109" customWidth="1"/>
    <col min="4941" max="4941" width="0.5546875" style="109" customWidth="1"/>
    <col min="4942" max="4942" width="2.5546875" style="109" customWidth="1"/>
    <col min="4943" max="4943" width="0.5546875" style="109" customWidth="1"/>
    <col min="4944" max="4944" width="2.5546875" style="109" customWidth="1"/>
    <col min="4945" max="4945" width="0.5546875" style="109" customWidth="1"/>
    <col min="4946" max="4946" width="2.5546875" style="109" customWidth="1"/>
    <col min="4947" max="4947" width="0.5546875" style="109" customWidth="1"/>
    <col min="4948" max="4948" width="2.5546875" style="109" customWidth="1"/>
    <col min="4949" max="4949" width="0.5546875" style="109" customWidth="1"/>
    <col min="4950" max="4950" width="2.5546875" style="109" customWidth="1"/>
    <col min="4951" max="4951" width="0.5546875" style="109" customWidth="1"/>
    <col min="4952" max="4952" width="2.5546875" style="109" customWidth="1"/>
    <col min="4953" max="4953" width="0.5546875" style="109" customWidth="1"/>
    <col min="4954" max="4954" width="2.5546875" style="109" customWidth="1"/>
    <col min="4955" max="4955" width="0.5546875" style="109" customWidth="1"/>
    <col min="4956" max="4956" width="2.5546875" style="109" customWidth="1"/>
    <col min="4957" max="4957" width="0.5546875" style="109" customWidth="1"/>
    <col min="4958" max="4958" width="2.5546875" style="109" customWidth="1"/>
    <col min="4959" max="4959" width="0.5546875" style="109" customWidth="1"/>
    <col min="4960" max="4960" width="2.5546875" style="109" customWidth="1"/>
    <col min="4961" max="4961" width="0.5546875" style="109" customWidth="1"/>
    <col min="4962" max="4962" width="2.5546875" style="109" customWidth="1"/>
    <col min="4963" max="4963" width="0.5546875" style="109" customWidth="1"/>
    <col min="4964" max="4964" width="2.5546875" style="109" customWidth="1"/>
    <col min="4965" max="4965" width="0.5546875" style="109" customWidth="1"/>
    <col min="4966" max="4966" width="2.5546875" style="109" customWidth="1"/>
    <col min="4967" max="4967" width="0.5546875" style="109" customWidth="1"/>
    <col min="4968" max="4968" width="2.5546875" style="109" customWidth="1"/>
    <col min="4969" max="4969" width="0.5546875" style="109" customWidth="1"/>
    <col min="4970" max="4970" width="2.5546875" style="109" customWidth="1"/>
    <col min="4971" max="4971" width="0.5546875" style="109" customWidth="1"/>
    <col min="4972" max="4972" width="2.5546875" style="109" customWidth="1"/>
    <col min="4973" max="4973" width="0.5546875" style="109" customWidth="1"/>
    <col min="4974" max="4974" width="2.5546875" style="109" customWidth="1"/>
    <col min="4975" max="4975" width="0.5546875" style="109" customWidth="1"/>
    <col min="4976" max="4976" width="2.5546875" style="109" customWidth="1"/>
    <col min="4977" max="4977" width="0.5546875" style="109" customWidth="1"/>
    <col min="4978" max="4978" width="2.5546875" style="109" customWidth="1"/>
    <col min="4979" max="4979" width="0.5546875" style="109" customWidth="1"/>
    <col min="4980" max="4980" width="2.5546875" style="109" customWidth="1"/>
    <col min="4981" max="4981" width="0.5546875" style="109" customWidth="1"/>
    <col min="4982" max="4982" width="2.5546875" style="109" customWidth="1"/>
    <col min="4983" max="4983" width="0.5546875" style="109" customWidth="1"/>
    <col min="4984" max="4984" width="2.5546875" style="109" customWidth="1"/>
    <col min="4985" max="4985" width="0.5546875" style="109" customWidth="1"/>
    <col min="4986" max="4986" width="2.5546875" style="109" customWidth="1"/>
    <col min="4987" max="4987" width="0.5546875" style="109" customWidth="1"/>
    <col min="4988" max="4988" width="2.5546875" style="109" customWidth="1"/>
    <col min="4989" max="4989" width="0.5546875" style="109" customWidth="1"/>
    <col min="4990" max="4990" width="2.5546875" style="109" customWidth="1"/>
    <col min="4991" max="4991" width="0.5546875" style="109" customWidth="1"/>
    <col min="4992" max="4992" width="2.5546875" style="109" customWidth="1"/>
    <col min="4993" max="4993" width="0.5546875" style="109" customWidth="1"/>
    <col min="4994" max="4994" width="2.5546875" style="109" customWidth="1"/>
    <col min="4995" max="4995" width="0.5546875" style="109" customWidth="1"/>
    <col min="4996" max="4996" width="2.5546875" style="109" customWidth="1"/>
    <col min="4997" max="4997" width="0.5546875" style="109" customWidth="1"/>
    <col min="4998" max="4998" width="2.5546875" style="109" customWidth="1"/>
    <col min="4999" max="4999" width="0.5546875" style="109" customWidth="1"/>
    <col min="5000" max="5000" width="2.5546875" style="109" customWidth="1"/>
    <col min="5001" max="5001" width="0.5546875" style="109" customWidth="1"/>
    <col min="5002" max="5005" width="9.109375" style="109"/>
    <col min="5006" max="5034" width="2.6640625" style="109" customWidth="1"/>
    <col min="5035" max="5166" width="9.109375" style="109"/>
    <col min="5167" max="5167" width="0.88671875" style="109" customWidth="1"/>
    <col min="5168" max="5168" width="2.5546875" style="109" customWidth="1"/>
    <col min="5169" max="5169" width="0.5546875" style="109" customWidth="1"/>
    <col min="5170" max="5170" width="2.5546875" style="109" customWidth="1"/>
    <col min="5171" max="5171" width="0.5546875" style="109" customWidth="1"/>
    <col min="5172" max="5172" width="2.5546875" style="109" customWidth="1"/>
    <col min="5173" max="5173" width="0.5546875" style="109" customWidth="1"/>
    <col min="5174" max="5174" width="2.5546875" style="109" customWidth="1"/>
    <col min="5175" max="5175" width="0.5546875" style="109" customWidth="1"/>
    <col min="5176" max="5176" width="2.5546875" style="109" customWidth="1"/>
    <col min="5177" max="5177" width="0.5546875" style="109" customWidth="1"/>
    <col min="5178" max="5178" width="2.5546875" style="109" customWidth="1"/>
    <col min="5179" max="5179" width="0.5546875" style="109" customWidth="1"/>
    <col min="5180" max="5180" width="2.5546875" style="109" customWidth="1"/>
    <col min="5181" max="5181" width="0.5546875" style="109" customWidth="1"/>
    <col min="5182" max="5182" width="2.5546875" style="109" customWidth="1"/>
    <col min="5183" max="5183" width="0.5546875" style="109" customWidth="1"/>
    <col min="5184" max="5184" width="2.5546875" style="109" customWidth="1"/>
    <col min="5185" max="5185" width="0.5546875" style="109" customWidth="1"/>
    <col min="5186" max="5186" width="2.5546875" style="109" customWidth="1"/>
    <col min="5187" max="5187" width="0.5546875" style="109" customWidth="1"/>
    <col min="5188" max="5188" width="2.5546875" style="109" customWidth="1"/>
    <col min="5189" max="5189" width="0.5546875" style="109" customWidth="1"/>
    <col min="5190" max="5190" width="2.5546875" style="109" customWidth="1"/>
    <col min="5191" max="5191" width="0.5546875" style="109" customWidth="1"/>
    <col min="5192" max="5192" width="2.5546875" style="109" customWidth="1"/>
    <col min="5193" max="5193" width="0.5546875" style="109" customWidth="1"/>
    <col min="5194" max="5194" width="2.5546875" style="109" customWidth="1"/>
    <col min="5195" max="5195" width="0.5546875" style="109" customWidth="1"/>
    <col min="5196" max="5196" width="2.5546875" style="109" customWidth="1"/>
    <col min="5197" max="5197" width="0.5546875" style="109" customWidth="1"/>
    <col min="5198" max="5198" width="2.5546875" style="109" customWidth="1"/>
    <col min="5199" max="5199" width="0.5546875" style="109" customWidth="1"/>
    <col min="5200" max="5200" width="2.5546875" style="109" customWidth="1"/>
    <col min="5201" max="5201" width="0.5546875" style="109" customWidth="1"/>
    <col min="5202" max="5202" width="2.5546875" style="109" customWidth="1"/>
    <col min="5203" max="5203" width="0.5546875" style="109" customWidth="1"/>
    <col min="5204" max="5204" width="2.5546875" style="109" customWidth="1"/>
    <col min="5205" max="5205" width="0.5546875" style="109" customWidth="1"/>
    <col min="5206" max="5206" width="2.5546875" style="109" customWidth="1"/>
    <col min="5207" max="5207" width="0.5546875" style="109" customWidth="1"/>
    <col min="5208" max="5208" width="2.5546875" style="109" customWidth="1"/>
    <col min="5209" max="5209" width="0.5546875" style="109" customWidth="1"/>
    <col min="5210" max="5210" width="2.5546875" style="109" customWidth="1"/>
    <col min="5211" max="5211" width="0.5546875" style="109" customWidth="1"/>
    <col min="5212" max="5212" width="2.5546875" style="109" customWidth="1"/>
    <col min="5213" max="5213" width="0.5546875" style="109" customWidth="1"/>
    <col min="5214" max="5214" width="2.5546875" style="109" customWidth="1"/>
    <col min="5215" max="5215" width="0.5546875" style="109" customWidth="1"/>
    <col min="5216" max="5216" width="2.5546875" style="109" customWidth="1"/>
    <col min="5217" max="5217" width="0.5546875" style="109" customWidth="1"/>
    <col min="5218" max="5218" width="2.5546875" style="109" customWidth="1"/>
    <col min="5219" max="5219" width="0.5546875" style="109" customWidth="1"/>
    <col min="5220" max="5220" width="2.5546875" style="109" customWidth="1"/>
    <col min="5221" max="5221" width="0.5546875" style="109" customWidth="1"/>
    <col min="5222" max="5222" width="2.5546875" style="109" customWidth="1"/>
    <col min="5223" max="5223" width="0.5546875" style="109" customWidth="1"/>
    <col min="5224" max="5224" width="2.5546875" style="109" customWidth="1"/>
    <col min="5225" max="5225" width="0.5546875" style="109" customWidth="1"/>
    <col min="5226" max="5226" width="2.5546875" style="109" customWidth="1"/>
    <col min="5227" max="5227" width="0.5546875" style="109" customWidth="1"/>
    <col min="5228" max="5228" width="2.5546875" style="109" customWidth="1"/>
    <col min="5229" max="5229" width="0.5546875" style="109" customWidth="1"/>
    <col min="5230" max="5230" width="2.5546875" style="109" customWidth="1"/>
    <col min="5231" max="5231" width="0.5546875" style="109" customWidth="1"/>
    <col min="5232" max="5232" width="2.5546875" style="109" customWidth="1"/>
    <col min="5233" max="5233" width="0.5546875" style="109" customWidth="1"/>
    <col min="5234" max="5234" width="2.5546875" style="109" customWidth="1"/>
    <col min="5235" max="5235" width="0.5546875" style="109" customWidth="1"/>
    <col min="5236" max="5236" width="2.5546875" style="109" customWidth="1"/>
    <col min="5237" max="5237" width="0.5546875" style="109" customWidth="1"/>
    <col min="5238" max="5238" width="2.5546875" style="109" customWidth="1"/>
    <col min="5239" max="5239" width="0.5546875" style="109" customWidth="1"/>
    <col min="5240" max="5240" width="2.5546875" style="109" customWidth="1"/>
    <col min="5241" max="5241" width="0.5546875" style="109" customWidth="1"/>
    <col min="5242" max="5242" width="2.5546875" style="109" customWidth="1"/>
    <col min="5243" max="5243" width="0.5546875" style="109" customWidth="1"/>
    <col min="5244" max="5244" width="2.5546875" style="109" customWidth="1"/>
    <col min="5245" max="5245" width="0.5546875" style="109" customWidth="1"/>
    <col min="5246" max="5246" width="2.5546875" style="109" customWidth="1"/>
    <col min="5247" max="5247" width="0.5546875" style="109" customWidth="1"/>
    <col min="5248" max="5248" width="2.5546875" style="109" customWidth="1"/>
    <col min="5249" max="5249" width="0.5546875" style="109" customWidth="1"/>
    <col min="5250" max="5250" width="2.5546875" style="109" customWidth="1"/>
    <col min="5251" max="5251" width="0.5546875" style="109" customWidth="1"/>
    <col min="5252" max="5252" width="2.5546875" style="109" customWidth="1"/>
    <col min="5253" max="5253" width="0.5546875" style="109" customWidth="1"/>
    <col min="5254" max="5254" width="2.5546875" style="109" customWidth="1"/>
    <col min="5255" max="5255" width="0.5546875" style="109" customWidth="1"/>
    <col min="5256" max="5256" width="2.5546875" style="109" customWidth="1"/>
    <col min="5257" max="5257" width="0.5546875" style="109" customWidth="1"/>
    <col min="5258" max="5261" width="9.109375" style="109"/>
    <col min="5262" max="5290" width="2.6640625" style="109" customWidth="1"/>
    <col min="5291" max="5422" width="9.109375" style="109"/>
    <col min="5423" max="5423" width="0.88671875" style="109" customWidth="1"/>
    <col min="5424" max="5424" width="2.5546875" style="109" customWidth="1"/>
    <col min="5425" max="5425" width="0.5546875" style="109" customWidth="1"/>
    <col min="5426" max="5426" width="2.5546875" style="109" customWidth="1"/>
    <col min="5427" max="5427" width="0.5546875" style="109" customWidth="1"/>
    <col min="5428" max="5428" width="2.5546875" style="109" customWidth="1"/>
    <col min="5429" max="5429" width="0.5546875" style="109" customWidth="1"/>
    <col min="5430" max="5430" width="2.5546875" style="109" customWidth="1"/>
    <col min="5431" max="5431" width="0.5546875" style="109" customWidth="1"/>
    <col min="5432" max="5432" width="2.5546875" style="109" customWidth="1"/>
    <col min="5433" max="5433" width="0.5546875" style="109" customWidth="1"/>
    <col min="5434" max="5434" width="2.5546875" style="109" customWidth="1"/>
    <col min="5435" max="5435" width="0.5546875" style="109" customWidth="1"/>
    <col min="5436" max="5436" width="2.5546875" style="109" customWidth="1"/>
    <col min="5437" max="5437" width="0.5546875" style="109" customWidth="1"/>
    <col min="5438" max="5438" width="2.5546875" style="109" customWidth="1"/>
    <col min="5439" max="5439" width="0.5546875" style="109" customWidth="1"/>
    <col min="5440" max="5440" width="2.5546875" style="109" customWidth="1"/>
    <col min="5441" max="5441" width="0.5546875" style="109" customWidth="1"/>
    <col min="5442" max="5442" width="2.5546875" style="109" customWidth="1"/>
    <col min="5443" max="5443" width="0.5546875" style="109" customWidth="1"/>
    <col min="5444" max="5444" width="2.5546875" style="109" customWidth="1"/>
    <col min="5445" max="5445" width="0.5546875" style="109" customWidth="1"/>
    <col min="5446" max="5446" width="2.5546875" style="109" customWidth="1"/>
    <col min="5447" max="5447" width="0.5546875" style="109" customWidth="1"/>
    <col min="5448" max="5448" width="2.5546875" style="109" customWidth="1"/>
    <col min="5449" max="5449" width="0.5546875" style="109" customWidth="1"/>
    <col min="5450" max="5450" width="2.5546875" style="109" customWidth="1"/>
    <col min="5451" max="5451" width="0.5546875" style="109" customWidth="1"/>
    <col min="5452" max="5452" width="2.5546875" style="109" customWidth="1"/>
    <col min="5453" max="5453" width="0.5546875" style="109" customWidth="1"/>
    <col min="5454" max="5454" width="2.5546875" style="109" customWidth="1"/>
    <col min="5455" max="5455" width="0.5546875" style="109" customWidth="1"/>
    <col min="5456" max="5456" width="2.5546875" style="109" customWidth="1"/>
    <col min="5457" max="5457" width="0.5546875" style="109" customWidth="1"/>
    <col min="5458" max="5458" width="2.5546875" style="109" customWidth="1"/>
    <col min="5459" max="5459" width="0.5546875" style="109" customWidth="1"/>
    <col min="5460" max="5460" width="2.5546875" style="109" customWidth="1"/>
    <col min="5461" max="5461" width="0.5546875" style="109" customWidth="1"/>
    <col min="5462" max="5462" width="2.5546875" style="109" customWidth="1"/>
    <col min="5463" max="5463" width="0.5546875" style="109" customWidth="1"/>
    <col min="5464" max="5464" width="2.5546875" style="109" customWidth="1"/>
    <col min="5465" max="5465" width="0.5546875" style="109" customWidth="1"/>
    <col min="5466" max="5466" width="2.5546875" style="109" customWidth="1"/>
    <col min="5467" max="5467" width="0.5546875" style="109" customWidth="1"/>
    <col min="5468" max="5468" width="2.5546875" style="109" customWidth="1"/>
    <col min="5469" max="5469" width="0.5546875" style="109" customWidth="1"/>
    <col min="5470" max="5470" width="2.5546875" style="109" customWidth="1"/>
    <col min="5471" max="5471" width="0.5546875" style="109" customWidth="1"/>
    <col min="5472" max="5472" width="2.5546875" style="109" customWidth="1"/>
    <col min="5473" max="5473" width="0.5546875" style="109" customWidth="1"/>
    <col min="5474" max="5474" width="2.5546875" style="109" customWidth="1"/>
    <col min="5475" max="5475" width="0.5546875" style="109" customWidth="1"/>
    <col min="5476" max="5476" width="2.5546875" style="109" customWidth="1"/>
    <col min="5477" max="5477" width="0.5546875" style="109" customWidth="1"/>
    <col min="5478" max="5478" width="2.5546875" style="109" customWidth="1"/>
    <col min="5479" max="5479" width="0.5546875" style="109" customWidth="1"/>
    <col min="5480" max="5480" width="2.5546875" style="109" customWidth="1"/>
    <col min="5481" max="5481" width="0.5546875" style="109" customWidth="1"/>
    <col min="5482" max="5482" width="2.5546875" style="109" customWidth="1"/>
    <col min="5483" max="5483" width="0.5546875" style="109" customWidth="1"/>
    <col min="5484" max="5484" width="2.5546875" style="109" customWidth="1"/>
    <col min="5485" max="5485" width="0.5546875" style="109" customWidth="1"/>
    <col min="5486" max="5486" width="2.5546875" style="109" customWidth="1"/>
    <col min="5487" max="5487" width="0.5546875" style="109" customWidth="1"/>
    <col min="5488" max="5488" width="2.5546875" style="109" customWidth="1"/>
    <col min="5489" max="5489" width="0.5546875" style="109" customWidth="1"/>
    <col min="5490" max="5490" width="2.5546875" style="109" customWidth="1"/>
    <col min="5491" max="5491" width="0.5546875" style="109" customWidth="1"/>
    <col min="5492" max="5492" width="2.5546875" style="109" customWidth="1"/>
    <col min="5493" max="5493" width="0.5546875" style="109" customWidth="1"/>
    <col min="5494" max="5494" width="2.5546875" style="109" customWidth="1"/>
    <col min="5495" max="5495" width="0.5546875" style="109" customWidth="1"/>
    <col min="5496" max="5496" width="2.5546875" style="109" customWidth="1"/>
    <col min="5497" max="5497" width="0.5546875" style="109" customWidth="1"/>
    <col min="5498" max="5498" width="2.5546875" style="109" customWidth="1"/>
    <col min="5499" max="5499" width="0.5546875" style="109" customWidth="1"/>
    <col min="5500" max="5500" width="2.5546875" style="109" customWidth="1"/>
    <col min="5501" max="5501" width="0.5546875" style="109" customWidth="1"/>
    <col min="5502" max="5502" width="2.5546875" style="109" customWidth="1"/>
    <col min="5503" max="5503" width="0.5546875" style="109" customWidth="1"/>
    <col min="5504" max="5504" width="2.5546875" style="109" customWidth="1"/>
    <col min="5505" max="5505" width="0.5546875" style="109" customWidth="1"/>
    <col min="5506" max="5506" width="2.5546875" style="109" customWidth="1"/>
    <col min="5507" max="5507" width="0.5546875" style="109" customWidth="1"/>
    <col min="5508" max="5508" width="2.5546875" style="109" customWidth="1"/>
    <col min="5509" max="5509" width="0.5546875" style="109" customWidth="1"/>
    <col min="5510" max="5510" width="2.5546875" style="109" customWidth="1"/>
    <col min="5511" max="5511" width="0.5546875" style="109" customWidth="1"/>
    <col min="5512" max="5512" width="2.5546875" style="109" customWidth="1"/>
    <col min="5513" max="5513" width="0.5546875" style="109" customWidth="1"/>
    <col min="5514" max="5517" width="9.109375" style="109"/>
    <col min="5518" max="5546" width="2.6640625" style="109" customWidth="1"/>
    <col min="5547" max="5678" width="9.109375" style="109"/>
    <col min="5679" max="5679" width="0.88671875" style="109" customWidth="1"/>
    <col min="5680" max="5680" width="2.5546875" style="109" customWidth="1"/>
    <col min="5681" max="5681" width="0.5546875" style="109" customWidth="1"/>
    <col min="5682" max="5682" width="2.5546875" style="109" customWidth="1"/>
    <col min="5683" max="5683" width="0.5546875" style="109" customWidth="1"/>
    <col min="5684" max="5684" width="2.5546875" style="109" customWidth="1"/>
    <col min="5685" max="5685" width="0.5546875" style="109" customWidth="1"/>
    <col min="5686" max="5686" width="2.5546875" style="109" customWidth="1"/>
    <col min="5687" max="5687" width="0.5546875" style="109" customWidth="1"/>
    <col min="5688" max="5688" width="2.5546875" style="109" customWidth="1"/>
    <col min="5689" max="5689" width="0.5546875" style="109" customWidth="1"/>
    <col min="5690" max="5690" width="2.5546875" style="109" customWidth="1"/>
    <col min="5691" max="5691" width="0.5546875" style="109" customWidth="1"/>
    <col min="5692" max="5692" width="2.5546875" style="109" customWidth="1"/>
    <col min="5693" max="5693" width="0.5546875" style="109" customWidth="1"/>
    <col min="5694" max="5694" width="2.5546875" style="109" customWidth="1"/>
    <col min="5695" max="5695" width="0.5546875" style="109" customWidth="1"/>
    <col min="5696" max="5696" width="2.5546875" style="109" customWidth="1"/>
    <col min="5697" max="5697" width="0.5546875" style="109" customWidth="1"/>
    <col min="5698" max="5698" width="2.5546875" style="109" customWidth="1"/>
    <col min="5699" max="5699" width="0.5546875" style="109" customWidth="1"/>
    <col min="5700" max="5700" width="2.5546875" style="109" customWidth="1"/>
    <col min="5701" max="5701" width="0.5546875" style="109" customWidth="1"/>
    <col min="5702" max="5702" width="2.5546875" style="109" customWidth="1"/>
    <col min="5703" max="5703" width="0.5546875" style="109" customWidth="1"/>
    <col min="5704" max="5704" width="2.5546875" style="109" customWidth="1"/>
    <col min="5705" max="5705" width="0.5546875" style="109" customWidth="1"/>
    <col min="5706" max="5706" width="2.5546875" style="109" customWidth="1"/>
    <col min="5707" max="5707" width="0.5546875" style="109" customWidth="1"/>
    <col min="5708" max="5708" width="2.5546875" style="109" customWidth="1"/>
    <col min="5709" max="5709" width="0.5546875" style="109" customWidth="1"/>
    <col min="5710" max="5710" width="2.5546875" style="109" customWidth="1"/>
    <col min="5711" max="5711" width="0.5546875" style="109" customWidth="1"/>
    <col min="5712" max="5712" width="2.5546875" style="109" customWidth="1"/>
    <col min="5713" max="5713" width="0.5546875" style="109" customWidth="1"/>
    <col min="5714" max="5714" width="2.5546875" style="109" customWidth="1"/>
    <col min="5715" max="5715" width="0.5546875" style="109" customWidth="1"/>
    <col min="5716" max="5716" width="2.5546875" style="109" customWidth="1"/>
    <col min="5717" max="5717" width="0.5546875" style="109" customWidth="1"/>
    <col min="5718" max="5718" width="2.5546875" style="109" customWidth="1"/>
    <col min="5719" max="5719" width="0.5546875" style="109" customWidth="1"/>
    <col min="5720" max="5720" width="2.5546875" style="109" customWidth="1"/>
    <col min="5721" max="5721" width="0.5546875" style="109" customWidth="1"/>
    <col min="5722" max="5722" width="2.5546875" style="109" customWidth="1"/>
    <col min="5723" max="5723" width="0.5546875" style="109" customWidth="1"/>
    <col min="5724" max="5724" width="2.5546875" style="109" customWidth="1"/>
    <col min="5725" max="5725" width="0.5546875" style="109" customWidth="1"/>
    <col min="5726" max="5726" width="2.5546875" style="109" customWidth="1"/>
    <col min="5727" max="5727" width="0.5546875" style="109" customWidth="1"/>
    <col min="5728" max="5728" width="2.5546875" style="109" customWidth="1"/>
    <col min="5729" max="5729" width="0.5546875" style="109" customWidth="1"/>
    <col min="5730" max="5730" width="2.5546875" style="109" customWidth="1"/>
    <col min="5731" max="5731" width="0.5546875" style="109" customWidth="1"/>
    <col min="5732" max="5732" width="2.5546875" style="109" customWidth="1"/>
    <col min="5733" max="5733" width="0.5546875" style="109" customWidth="1"/>
    <col min="5734" max="5734" width="2.5546875" style="109" customWidth="1"/>
    <col min="5735" max="5735" width="0.5546875" style="109" customWidth="1"/>
    <col min="5736" max="5736" width="2.5546875" style="109" customWidth="1"/>
    <col min="5737" max="5737" width="0.5546875" style="109" customWidth="1"/>
    <col min="5738" max="5738" width="2.5546875" style="109" customWidth="1"/>
    <col min="5739" max="5739" width="0.5546875" style="109" customWidth="1"/>
    <col min="5740" max="5740" width="2.5546875" style="109" customWidth="1"/>
    <col min="5741" max="5741" width="0.5546875" style="109" customWidth="1"/>
    <col min="5742" max="5742" width="2.5546875" style="109" customWidth="1"/>
    <col min="5743" max="5743" width="0.5546875" style="109" customWidth="1"/>
    <col min="5744" max="5744" width="2.5546875" style="109" customWidth="1"/>
    <col min="5745" max="5745" width="0.5546875" style="109" customWidth="1"/>
    <col min="5746" max="5746" width="2.5546875" style="109" customWidth="1"/>
    <col min="5747" max="5747" width="0.5546875" style="109" customWidth="1"/>
    <col min="5748" max="5748" width="2.5546875" style="109" customWidth="1"/>
    <col min="5749" max="5749" width="0.5546875" style="109" customWidth="1"/>
    <col min="5750" max="5750" width="2.5546875" style="109" customWidth="1"/>
    <col min="5751" max="5751" width="0.5546875" style="109" customWidth="1"/>
    <col min="5752" max="5752" width="2.5546875" style="109" customWidth="1"/>
    <col min="5753" max="5753" width="0.5546875" style="109" customWidth="1"/>
    <col min="5754" max="5754" width="2.5546875" style="109" customWidth="1"/>
    <col min="5755" max="5755" width="0.5546875" style="109" customWidth="1"/>
    <col min="5756" max="5756" width="2.5546875" style="109" customWidth="1"/>
    <col min="5757" max="5757" width="0.5546875" style="109" customWidth="1"/>
    <col min="5758" max="5758" width="2.5546875" style="109" customWidth="1"/>
    <col min="5759" max="5759" width="0.5546875" style="109" customWidth="1"/>
    <col min="5760" max="5760" width="2.5546875" style="109" customWidth="1"/>
    <col min="5761" max="5761" width="0.5546875" style="109" customWidth="1"/>
    <col min="5762" max="5762" width="2.5546875" style="109" customWidth="1"/>
    <col min="5763" max="5763" width="0.5546875" style="109" customWidth="1"/>
    <col min="5764" max="5764" width="2.5546875" style="109" customWidth="1"/>
    <col min="5765" max="5765" width="0.5546875" style="109" customWidth="1"/>
    <col min="5766" max="5766" width="2.5546875" style="109" customWidth="1"/>
    <col min="5767" max="5767" width="0.5546875" style="109" customWidth="1"/>
    <col min="5768" max="5768" width="2.5546875" style="109" customWidth="1"/>
    <col min="5769" max="5769" width="0.5546875" style="109" customWidth="1"/>
    <col min="5770" max="5773" width="9.109375" style="109"/>
    <col min="5774" max="5802" width="2.6640625" style="109" customWidth="1"/>
    <col min="5803" max="5934" width="9.109375" style="109"/>
    <col min="5935" max="5935" width="0.88671875" style="109" customWidth="1"/>
    <col min="5936" max="5936" width="2.5546875" style="109" customWidth="1"/>
    <col min="5937" max="5937" width="0.5546875" style="109" customWidth="1"/>
    <col min="5938" max="5938" width="2.5546875" style="109" customWidth="1"/>
    <col min="5939" max="5939" width="0.5546875" style="109" customWidth="1"/>
    <col min="5940" max="5940" width="2.5546875" style="109" customWidth="1"/>
    <col min="5941" max="5941" width="0.5546875" style="109" customWidth="1"/>
    <col min="5942" max="5942" width="2.5546875" style="109" customWidth="1"/>
    <col min="5943" max="5943" width="0.5546875" style="109" customWidth="1"/>
    <col min="5944" max="5944" width="2.5546875" style="109" customWidth="1"/>
    <col min="5945" max="5945" width="0.5546875" style="109" customWidth="1"/>
    <col min="5946" max="5946" width="2.5546875" style="109" customWidth="1"/>
    <col min="5947" max="5947" width="0.5546875" style="109" customWidth="1"/>
    <col min="5948" max="5948" width="2.5546875" style="109" customWidth="1"/>
    <col min="5949" max="5949" width="0.5546875" style="109" customWidth="1"/>
    <col min="5950" max="5950" width="2.5546875" style="109" customWidth="1"/>
    <col min="5951" max="5951" width="0.5546875" style="109" customWidth="1"/>
    <col min="5952" max="5952" width="2.5546875" style="109" customWidth="1"/>
    <col min="5953" max="5953" width="0.5546875" style="109" customWidth="1"/>
    <col min="5954" max="5954" width="2.5546875" style="109" customWidth="1"/>
    <col min="5955" max="5955" width="0.5546875" style="109" customWidth="1"/>
    <col min="5956" max="5956" width="2.5546875" style="109" customWidth="1"/>
    <col min="5957" max="5957" width="0.5546875" style="109" customWidth="1"/>
    <col min="5958" max="5958" width="2.5546875" style="109" customWidth="1"/>
    <col min="5959" max="5959" width="0.5546875" style="109" customWidth="1"/>
    <col min="5960" max="5960" width="2.5546875" style="109" customWidth="1"/>
    <col min="5961" max="5961" width="0.5546875" style="109" customWidth="1"/>
    <col min="5962" max="5962" width="2.5546875" style="109" customWidth="1"/>
    <col min="5963" max="5963" width="0.5546875" style="109" customWidth="1"/>
    <col min="5964" max="5964" width="2.5546875" style="109" customWidth="1"/>
    <col min="5965" max="5965" width="0.5546875" style="109" customWidth="1"/>
    <col min="5966" max="5966" width="2.5546875" style="109" customWidth="1"/>
    <col min="5967" max="5967" width="0.5546875" style="109" customWidth="1"/>
    <col min="5968" max="5968" width="2.5546875" style="109" customWidth="1"/>
    <col min="5969" max="5969" width="0.5546875" style="109" customWidth="1"/>
    <col min="5970" max="5970" width="2.5546875" style="109" customWidth="1"/>
    <col min="5971" max="5971" width="0.5546875" style="109" customWidth="1"/>
    <col min="5972" max="5972" width="2.5546875" style="109" customWidth="1"/>
    <col min="5973" max="5973" width="0.5546875" style="109" customWidth="1"/>
    <col min="5974" max="5974" width="2.5546875" style="109" customWidth="1"/>
    <col min="5975" max="5975" width="0.5546875" style="109" customWidth="1"/>
    <col min="5976" max="5976" width="2.5546875" style="109" customWidth="1"/>
    <col min="5977" max="5977" width="0.5546875" style="109" customWidth="1"/>
    <col min="5978" max="5978" width="2.5546875" style="109" customWidth="1"/>
    <col min="5979" max="5979" width="0.5546875" style="109" customWidth="1"/>
    <col min="5980" max="5980" width="2.5546875" style="109" customWidth="1"/>
    <col min="5981" max="5981" width="0.5546875" style="109" customWidth="1"/>
    <col min="5982" max="5982" width="2.5546875" style="109" customWidth="1"/>
    <col min="5983" max="5983" width="0.5546875" style="109" customWidth="1"/>
    <col min="5984" max="5984" width="2.5546875" style="109" customWidth="1"/>
    <col min="5985" max="5985" width="0.5546875" style="109" customWidth="1"/>
    <col min="5986" max="5986" width="2.5546875" style="109" customWidth="1"/>
    <col min="5987" max="5987" width="0.5546875" style="109" customWidth="1"/>
    <col min="5988" max="5988" width="2.5546875" style="109" customWidth="1"/>
    <col min="5989" max="5989" width="0.5546875" style="109" customWidth="1"/>
    <col min="5990" max="5990" width="2.5546875" style="109" customWidth="1"/>
    <col min="5991" max="5991" width="0.5546875" style="109" customWidth="1"/>
    <col min="5992" max="5992" width="2.5546875" style="109" customWidth="1"/>
    <col min="5993" max="5993" width="0.5546875" style="109" customWidth="1"/>
    <col min="5994" max="5994" width="2.5546875" style="109" customWidth="1"/>
    <col min="5995" max="5995" width="0.5546875" style="109" customWidth="1"/>
    <col min="5996" max="5996" width="2.5546875" style="109" customWidth="1"/>
    <col min="5997" max="5997" width="0.5546875" style="109" customWidth="1"/>
    <col min="5998" max="5998" width="2.5546875" style="109" customWidth="1"/>
    <col min="5999" max="5999" width="0.5546875" style="109" customWidth="1"/>
    <col min="6000" max="6000" width="2.5546875" style="109" customWidth="1"/>
    <col min="6001" max="6001" width="0.5546875" style="109" customWidth="1"/>
    <col min="6002" max="6002" width="2.5546875" style="109" customWidth="1"/>
    <col min="6003" max="6003" width="0.5546875" style="109" customWidth="1"/>
    <col min="6004" max="6004" width="2.5546875" style="109" customWidth="1"/>
    <col min="6005" max="6005" width="0.5546875" style="109" customWidth="1"/>
    <col min="6006" max="6006" width="2.5546875" style="109" customWidth="1"/>
    <col min="6007" max="6007" width="0.5546875" style="109" customWidth="1"/>
    <col min="6008" max="6008" width="2.5546875" style="109" customWidth="1"/>
    <col min="6009" max="6009" width="0.5546875" style="109" customWidth="1"/>
    <col min="6010" max="6010" width="2.5546875" style="109" customWidth="1"/>
    <col min="6011" max="6011" width="0.5546875" style="109" customWidth="1"/>
    <col min="6012" max="6012" width="2.5546875" style="109" customWidth="1"/>
    <col min="6013" max="6013" width="0.5546875" style="109" customWidth="1"/>
    <col min="6014" max="6014" width="2.5546875" style="109" customWidth="1"/>
    <col min="6015" max="6015" width="0.5546875" style="109" customWidth="1"/>
    <col min="6016" max="6016" width="2.5546875" style="109" customWidth="1"/>
    <col min="6017" max="6017" width="0.5546875" style="109" customWidth="1"/>
    <col min="6018" max="6018" width="2.5546875" style="109" customWidth="1"/>
    <col min="6019" max="6019" width="0.5546875" style="109" customWidth="1"/>
    <col min="6020" max="6020" width="2.5546875" style="109" customWidth="1"/>
    <col min="6021" max="6021" width="0.5546875" style="109" customWidth="1"/>
    <col min="6022" max="6022" width="2.5546875" style="109" customWidth="1"/>
    <col min="6023" max="6023" width="0.5546875" style="109" customWidth="1"/>
    <col min="6024" max="6024" width="2.5546875" style="109" customWidth="1"/>
    <col min="6025" max="6025" width="0.5546875" style="109" customWidth="1"/>
    <col min="6026" max="6029" width="9.109375" style="109"/>
    <col min="6030" max="6058" width="2.6640625" style="109" customWidth="1"/>
    <col min="6059" max="6190" width="9.109375" style="109"/>
    <col min="6191" max="6191" width="0.88671875" style="109" customWidth="1"/>
    <col min="6192" max="6192" width="2.5546875" style="109" customWidth="1"/>
    <col min="6193" max="6193" width="0.5546875" style="109" customWidth="1"/>
    <col min="6194" max="6194" width="2.5546875" style="109" customWidth="1"/>
    <col min="6195" max="6195" width="0.5546875" style="109" customWidth="1"/>
    <col min="6196" max="6196" width="2.5546875" style="109" customWidth="1"/>
    <col min="6197" max="6197" width="0.5546875" style="109" customWidth="1"/>
    <col min="6198" max="6198" width="2.5546875" style="109" customWidth="1"/>
    <col min="6199" max="6199" width="0.5546875" style="109" customWidth="1"/>
    <col min="6200" max="6200" width="2.5546875" style="109" customWidth="1"/>
    <col min="6201" max="6201" width="0.5546875" style="109" customWidth="1"/>
    <col min="6202" max="6202" width="2.5546875" style="109" customWidth="1"/>
    <col min="6203" max="6203" width="0.5546875" style="109" customWidth="1"/>
    <col min="6204" max="6204" width="2.5546875" style="109" customWidth="1"/>
    <col min="6205" max="6205" width="0.5546875" style="109" customWidth="1"/>
    <col min="6206" max="6206" width="2.5546875" style="109" customWidth="1"/>
    <col min="6207" max="6207" width="0.5546875" style="109" customWidth="1"/>
    <col min="6208" max="6208" width="2.5546875" style="109" customWidth="1"/>
    <col min="6209" max="6209" width="0.5546875" style="109" customWidth="1"/>
    <col min="6210" max="6210" width="2.5546875" style="109" customWidth="1"/>
    <col min="6211" max="6211" width="0.5546875" style="109" customWidth="1"/>
    <col min="6212" max="6212" width="2.5546875" style="109" customWidth="1"/>
    <col min="6213" max="6213" width="0.5546875" style="109" customWidth="1"/>
    <col min="6214" max="6214" width="2.5546875" style="109" customWidth="1"/>
    <col min="6215" max="6215" width="0.5546875" style="109" customWidth="1"/>
    <col min="6216" max="6216" width="2.5546875" style="109" customWidth="1"/>
    <col min="6217" max="6217" width="0.5546875" style="109" customWidth="1"/>
    <col min="6218" max="6218" width="2.5546875" style="109" customWidth="1"/>
    <col min="6219" max="6219" width="0.5546875" style="109" customWidth="1"/>
    <col min="6220" max="6220" width="2.5546875" style="109" customWidth="1"/>
    <col min="6221" max="6221" width="0.5546875" style="109" customWidth="1"/>
    <col min="6222" max="6222" width="2.5546875" style="109" customWidth="1"/>
    <col min="6223" max="6223" width="0.5546875" style="109" customWidth="1"/>
    <col min="6224" max="6224" width="2.5546875" style="109" customWidth="1"/>
    <col min="6225" max="6225" width="0.5546875" style="109" customWidth="1"/>
    <col min="6226" max="6226" width="2.5546875" style="109" customWidth="1"/>
    <col min="6227" max="6227" width="0.5546875" style="109" customWidth="1"/>
    <col min="6228" max="6228" width="2.5546875" style="109" customWidth="1"/>
    <col min="6229" max="6229" width="0.5546875" style="109" customWidth="1"/>
    <col min="6230" max="6230" width="2.5546875" style="109" customWidth="1"/>
    <col min="6231" max="6231" width="0.5546875" style="109" customWidth="1"/>
    <col min="6232" max="6232" width="2.5546875" style="109" customWidth="1"/>
    <col min="6233" max="6233" width="0.5546875" style="109" customWidth="1"/>
    <col min="6234" max="6234" width="2.5546875" style="109" customWidth="1"/>
    <col min="6235" max="6235" width="0.5546875" style="109" customWidth="1"/>
    <col min="6236" max="6236" width="2.5546875" style="109" customWidth="1"/>
    <col min="6237" max="6237" width="0.5546875" style="109" customWidth="1"/>
    <col min="6238" max="6238" width="2.5546875" style="109" customWidth="1"/>
    <col min="6239" max="6239" width="0.5546875" style="109" customWidth="1"/>
    <col min="6240" max="6240" width="2.5546875" style="109" customWidth="1"/>
    <col min="6241" max="6241" width="0.5546875" style="109" customWidth="1"/>
    <col min="6242" max="6242" width="2.5546875" style="109" customWidth="1"/>
    <col min="6243" max="6243" width="0.5546875" style="109" customWidth="1"/>
    <col min="6244" max="6244" width="2.5546875" style="109" customWidth="1"/>
    <col min="6245" max="6245" width="0.5546875" style="109" customWidth="1"/>
    <col min="6246" max="6246" width="2.5546875" style="109" customWidth="1"/>
    <col min="6247" max="6247" width="0.5546875" style="109" customWidth="1"/>
    <col min="6248" max="6248" width="2.5546875" style="109" customWidth="1"/>
    <col min="6249" max="6249" width="0.5546875" style="109" customWidth="1"/>
    <col min="6250" max="6250" width="2.5546875" style="109" customWidth="1"/>
    <col min="6251" max="6251" width="0.5546875" style="109" customWidth="1"/>
    <col min="6252" max="6252" width="2.5546875" style="109" customWidth="1"/>
    <col min="6253" max="6253" width="0.5546875" style="109" customWidth="1"/>
    <col min="6254" max="6254" width="2.5546875" style="109" customWidth="1"/>
    <col min="6255" max="6255" width="0.5546875" style="109" customWidth="1"/>
    <col min="6256" max="6256" width="2.5546875" style="109" customWidth="1"/>
    <col min="6257" max="6257" width="0.5546875" style="109" customWidth="1"/>
    <col min="6258" max="6258" width="2.5546875" style="109" customWidth="1"/>
    <col min="6259" max="6259" width="0.5546875" style="109" customWidth="1"/>
    <col min="6260" max="6260" width="2.5546875" style="109" customWidth="1"/>
    <col min="6261" max="6261" width="0.5546875" style="109" customWidth="1"/>
    <col min="6262" max="6262" width="2.5546875" style="109" customWidth="1"/>
    <col min="6263" max="6263" width="0.5546875" style="109" customWidth="1"/>
    <col min="6264" max="6264" width="2.5546875" style="109" customWidth="1"/>
    <col min="6265" max="6265" width="0.5546875" style="109" customWidth="1"/>
    <col min="6266" max="6266" width="2.5546875" style="109" customWidth="1"/>
    <col min="6267" max="6267" width="0.5546875" style="109" customWidth="1"/>
    <col min="6268" max="6268" width="2.5546875" style="109" customWidth="1"/>
    <col min="6269" max="6269" width="0.5546875" style="109" customWidth="1"/>
    <col min="6270" max="6270" width="2.5546875" style="109" customWidth="1"/>
    <col min="6271" max="6271" width="0.5546875" style="109" customWidth="1"/>
    <col min="6272" max="6272" width="2.5546875" style="109" customWidth="1"/>
    <col min="6273" max="6273" width="0.5546875" style="109" customWidth="1"/>
    <col min="6274" max="6274" width="2.5546875" style="109" customWidth="1"/>
    <col min="6275" max="6275" width="0.5546875" style="109" customWidth="1"/>
    <col min="6276" max="6276" width="2.5546875" style="109" customWidth="1"/>
    <col min="6277" max="6277" width="0.5546875" style="109" customWidth="1"/>
    <col min="6278" max="6278" width="2.5546875" style="109" customWidth="1"/>
    <col min="6279" max="6279" width="0.5546875" style="109" customWidth="1"/>
    <col min="6280" max="6280" width="2.5546875" style="109" customWidth="1"/>
    <col min="6281" max="6281" width="0.5546875" style="109" customWidth="1"/>
    <col min="6282" max="6285" width="9.109375" style="109"/>
    <col min="6286" max="6314" width="2.6640625" style="109" customWidth="1"/>
    <col min="6315" max="6446" width="9.109375" style="109"/>
    <col min="6447" max="6447" width="0.88671875" style="109" customWidth="1"/>
    <col min="6448" max="6448" width="2.5546875" style="109" customWidth="1"/>
    <col min="6449" max="6449" width="0.5546875" style="109" customWidth="1"/>
    <col min="6450" max="6450" width="2.5546875" style="109" customWidth="1"/>
    <col min="6451" max="6451" width="0.5546875" style="109" customWidth="1"/>
    <col min="6452" max="6452" width="2.5546875" style="109" customWidth="1"/>
    <col min="6453" max="6453" width="0.5546875" style="109" customWidth="1"/>
    <col min="6454" max="6454" width="2.5546875" style="109" customWidth="1"/>
    <col min="6455" max="6455" width="0.5546875" style="109" customWidth="1"/>
    <col min="6456" max="6456" width="2.5546875" style="109" customWidth="1"/>
    <col min="6457" max="6457" width="0.5546875" style="109" customWidth="1"/>
    <col min="6458" max="6458" width="2.5546875" style="109" customWidth="1"/>
    <col min="6459" max="6459" width="0.5546875" style="109" customWidth="1"/>
    <col min="6460" max="6460" width="2.5546875" style="109" customWidth="1"/>
    <col min="6461" max="6461" width="0.5546875" style="109" customWidth="1"/>
    <col min="6462" max="6462" width="2.5546875" style="109" customWidth="1"/>
    <col min="6463" max="6463" width="0.5546875" style="109" customWidth="1"/>
    <col min="6464" max="6464" width="2.5546875" style="109" customWidth="1"/>
    <col min="6465" max="6465" width="0.5546875" style="109" customWidth="1"/>
    <col min="6466" max="6466" width="2.5546875" style="109" customWidth="1"/>
    <col min="6467" max="6467" width="0.5546875" style="109" customWidth="1"/>
    <col min="6468" max="6468" width="2.5546875" style="109" customWidth="1"/>
    <col min="6469" max="6469" width="0.5546875" style="109" customWidth="1"/>
    <col min="6470" max="6470" width="2.5546875" style="109" customWidth="1"/>
    <col min="6471" max="6471" width="0.5546875" style="109" customWidth="1"/>
    <col min="6472" max="6472" width="2.5546875" style="109" customWidth="1"/>
    <col min="6473" max="6473" width="0.5546875" style="109" customWidth="1"/>
    <col min="6474" max="6474" width="2.5546875" style="109" customWidth="1"/>
    <col min="6475" max="6475" width="0.5546875" style="109" customWidth="1"/>
    <col min="6476" max="6476" width="2.5546875" style="109" customWidth="1"/>
    <col min="6477" max="6477" width="0.5546875" style="109" customWidth="1"/>
    <col min="6478" max="6478" width="2.5546875" style="109" customWidth="1"/>
    <col min="6479" max="6479" width="0.5546875" style="109" customWidth="1"/>
    <col min="6480" max="6480" width="2.5546875" style="109" customWidth="1"/>
    <col min="6481" max="6481" width="0.5546875" style="109" customWidth="1"/>
    <col min="6482" max="6482" width="2.5546875" style="109" customWidth="1"/>
    <col min="6483" max="6483" width="0.5546875" style="109" customWidth="1"/>
    <col min="6484" max="6484" width="2.5546875" style="109" customWidth="1"/>
    <col min="6485" max="6485" width="0.5546875" style="109" customWidth="1"/>
    <col min="6486" max="6486" width="2.5546875" style="109" customWidth="1"/>
    <col min="6487" max="6487" width="0.5546875" style="109" customWidth="1"/>
    <col min="6488" max="6488" width="2.5546875" style="109" customWidth="1"/>
    <col min="6489" max="6489" width="0.5546875" style="109" customWidth="1"/>
    <col min="6490" max="6490" width="2.5546875" style="109" customWidth="1"/>
    <col min="6491" max="6491" width="0.5546875" style="109" customWidth="1"/>
    <col min="6492" max="6492" width="2.5546875" style="109" customWidth="1"/>
    <col min="6493" max="6493" width="0.5546875" style="109" customWidth="1"/>
    <col min="6494" max="6494" width="2.5546875" style="109" customWidth="1"/>
    <col min="6495" max="6495" width="0.5546875" style="109" customWidth="1"/>
    <col min="6496" max="6496" width="2.5546875" style="109" customWidth="1"/>
    <col min="6497" max="6497" width="0.5546875" style="109" customWidth="1"/>
    <col min="6498" max="6498" width="2.5546875" style="109" customWidth="1"/>
    <col min="6499" max="6499" width="0.5546875" style="109" customWidth="1"/>
    <col min="6500" max="6500" width="2.5546875" style="109" customWidth="1"/>
    <col min="6501" max="6501" width="0.5546875" style="109" customWidth="1"/>
    <col min="6502" max="6502" width="2.5546875" style="109" customWidth="1"/>
    <col min="6503" max="6503" width="0.5546875" style="109" customWidth="1"/>
    <col min="6504" max="6504" width="2.5546875" style="109" customWidth="1"/>
    <col min="6505" max="6505" width="0.5546875" style="109" customWidth="1"/>
    <col min="6506" max="6506" width="2.5546875" style="109" customWidth="1"/>
    <col min="6507" max="6507" width="0.5546875" style="109" customWidth="1"/>
    <col min="6508" max="6508" width="2.5546875" style="109" customWidth="1"/>
    <col min="6509" max="6509" width="0.5546875" style="109" customWidth="1"/>
    <col min="6510" max="6510" width="2.5546875" style="109" customWidth="1"/>
    <col min="6511" max="6511" width="0.5546875" style="109" customWidth="1"/>
    <col min="6512" max="6512" width="2.5546875" style="109" customWidth="1"/>
    <col min="6513" max="6513" width="0.5546875" style="109" customWidth="1"/>
    <col min="6514" max="6514" width="2.5546875" style="109" customWidth="1"/>
    <col min="6515" max="6515" width="0.5546875" style="109" customWidth="1"/>
    <col min="6516" max="6516" width="2.5546875" style="109" customWidth="1"/>
    <col min="6517" max="6517" width="0.5546875" style="109" customWidth="1"/>
    <col min="6518" max="6518" width="2.5546875" style="109" customWidth="1"/>
    <col min="6519" max="6519" width="0.5546875" style="109" customWidth="1"/>
    <col min="6520" max="6520" width="2.5546875" style="109" customWidth="1"/>
    <col min="6521" max="6521" width="0.5546875" style="109" customWidth="1"/>
    <col min="6522" max="6522" width="2.5546875" style="109" customWidth="1"/>
    <col min="6523" max="6523" width="0.5546875" style="109" customWidth="1"/>
    <col min="6524" max="6524" width="2.5546875" style="109" customWidth="1"/>
    <col min="6525" max="6525" width="0.5546875" style="109" customWidth="1"/>
    <col min="6526" max="6526" width="2.5546875" style="109" customWidth="1"/>
    <col min="6527" max="6527" width="0.5546875" style="109" customWidth="1"/>
    <col min="6528" max="6528" width="2.5546875" style="109" customWidth="1"/>
    <col min="6529" max="6529" width="0.5546875" style="109" customWidth="1"/>
    <col min="6530" max="6530" width="2.5546875" style="109" customWidth="1"/>
    <col min="6531" max="6531" width="0.5546875" style="109" customWidth="1"/>
    <col min="6532" max="6532" width="2.5546875" style="109" customWidth="1"/>
    <col min="6533" max="6533" width="0.5546875" style="109" customWidth="1"/>
    <col min="6534" max="6534" width="2.5546875" style="109" customWidth="1"/>
    <col min="6535" max="6535" width="0.5546875" style="109" customWidth="1"/>
    <col min="6536" max="6536" width="2.5546875" style="109" customWidth="1"/>
    <col min="6537" max="6537" width="0.5546875" style="109" customWidth="1"/>
    <col min="6538" max="6541" width="9.109375" style="109"/>
    <col min="6542" max="6570" width="2.6640625" style="109" customWidth="1"/>
    <col min="6571" max="6702" width="9.109375" style="109"/>
    <col min="6703" max="6703" width="0.88671875" style="109" customWidth="1"/>
    <col min="6704" max="6704" width="2.5546875" style="109" customWidth="1"/>
    <col min="6705" max="6705" width="0.5546875" style="109" customWidth="1"/>
    <col min="6706" max="6706" width="2.5546875" style="109" customWidth="1"/>
    <col min="6707" max="6707" width="0.5546875" style="109" customWidth="1"/>
    <col min="6708" max="6708" width="2.5546875" style="109" customWidth="1"/>
    <col min="6709" max="6709" width="0.5546875" style="109" customWidth="1"/>
    <col min="6710" max="6710" width="2.5546875" style="109" customWidth="1"/>
    <col min="6711" max="6711" width="0.5546875" style="109" customWidth="1"/>
    <col min="6712" max="6712" width="2.5546875" style="109" customWidth="1"/>
    <col min="6713" max="6713" width="0.5546875" style="109" customWidth="1"/>
    <col min="6714" max="6714" width="2.5546875" style="109" customWidth="1"/>
    <col min="6715" max="6715" width="0.5546875" style="109" customWidth="1"/>
    <col min="6716" max="6716" width="2.5546875" style="109" customWidth="1"/>
    <col min="6717" max="6717" width="0.5546875" style="109" customWidth="1"/>
    <col min="6718" max="6718" width="2.5546875" style="109" customWidth="1"/>
    <col min="6719" max="6719" width="0.5546875" style="109" customWidth="1"/>
    <col min="6720" max="6720" width="2.5546875" style="109" customWidth="1"/>
    <col min="6721" max="6721" width="0.5546875" style="109" customWidth="1"/>
    <col min="6722" max="6722" width="2.5546875" style="109" customWidth="1"/>
    <col min="6723" max="6723" width="0.5546875" style="109" customWidth="1"/>
    <col min="6724" max="6724" width="2.5546875" style="109" customWidth="1"/>
    <col min="6725" max="6725" width="0.5546875" style="109" customWidth="1"/>
    <col min="6726" max="6726" width="2.5546875" style="109" customWidth="1"/>
    <col min="6727" max="6727" width="0.5546875" style="109" customWidth="1"/>
    <col min="6728" max="6728" width="2.5546875" style="109" customWidth="1"/>
    <col min="6729" max="6729" width="0.5546875" style="109" customWidth="1"/>
    <col min="6730" max="6730" width="2.5546875" style="109" customWidth="1"/>
    <col min="6731" max="6731" width="0.5546875" style="109" customWidth="1"/>
    <col min="6732" max="6732" width="2.5546875" style="109" customWidth="1"/>
    <col min="6733" max="6733" width="0.5546875" style="109" customWidth="1"/>
    <col min="6734" max="6734" width="2.5546875" style="109" customWidth="1"/>
    <col min="6735" max="6735" width="0.5546875" style="109" customWidth="1"/>
    <col min="6736" max="6736" width="2.5546875" style="109" customWidth="1"/>
    <col min="6737" max="6737" width="0.5546875" style="109" customWidth="1"/>
    <col min="6738" max="6738" width="2.5546875" style="109" customWidth="1"/>
    <col min="6739" max="6739" width="0.5546875" style="109" customWidth="1"/>
    <col min="6740" max="6740" width="2.5546875" style="109" customWidth="1"/>
    <col min="6741" max="6741" width="0.5546875" style="109" customWidth="1"/>
    <col min="6742" max="6742" width="2.5546875" style="109" customWidth="1"/>
    <col min="6743" max="6743" width="0.5546875" style="109" customWidth="1"/>
    <col min="6744" max="6744" width="2.5546875" style="109" customWidth="1"/>
    <col min="6745" max="6745" width="0.5546875" style="109" customWidth="1"/>
    <col min="6746" max="6746" width="2.5546875" style="109" customWidth="1"/>
    <col min="6747" max="6747" width="0.5546875" style="109" customWidth="1"/>
    <col min="6748" max="6748" width="2.5546875" style="109" customWidth="1"/>
    <col min="6749" max="6749" width="0.5546875" style="109" customWidth="1"/>
    <col min="6750" max="6750" width="2.5546875" style="109" customWidth="1"/>
    <col min="6751" max="6751" width="0.5546875" style="109" customWidth="1"/>
    <col min="6752" max="6752" width="2.5546875" style="109" customWidth="1"/>
    <col min="6753" max="6753" width="0.5546875" style="109" customWidth="1"/>
    <col min="6754" max="6754" width="2.5546875" style="109" customWidth="1"/>
    <col min="6755" max="6755" width="0.5546875" style="109" customWidth="1"/>
    <col min="6756" max="6756" width="2.5546875" style="109" customWidth="1"/>
    <col min="6757" max="6757" width="0.5546875" style="109" customWidth="1"/>
    <col min="6758" max="6758" width="2.5546875" style="109" customWidth="1"/>
    <col min="6759" max="6759" width="0.5546875" style="109" customWidth="1"/>
    <col min="6760" max="6760" width="2.5546875" style="109" customWidth="1"/>
    <col min="6761" max="6761" width="0.5546875" style="109" customWidth="1"/>
    <col min="6762" max="6762" width="2.5546875" style="109" customWidth="1"/>
    <col min="6763" max="6763" width="0.5546875" style="109" customWidth="1"/>
    <col min="6764" max="6764" width="2.5546875" style="109" customWidth="1"/>
    <col min="6765" max="6765" width="0.5546875" style="109" customWidth="1"/>
    <col min="6766" max="6766" width="2.5546875" style="109" customWidth="1"/>
    <col min="6767" max="6767" width="0.5546875" style="109" customWidth="1"/>
    <col min="6768" max="6768" width="2.5546875" style="109" customWidth="1"/>
    <col min="6769" max="6769" width="0.5546875" style="109" customWidth="1"/>
    <col min="6770" max="6770" width="2.5546875" style="109" customWidth="1"/>
    <col min="6771" max="6771" width="0.5546875" style="109" customWidth="1"/>
    <col min="6772" max="6772" width="2.5546875" style="109" customWidth="1"/>
    <col min="6773" max="6773" width="0.5546875" style="109" customWidth="1"/>
    <col min="6774" max="6774" width="2.5546875" style="109" customWidth="1"/>
    <col min="6775" max="6775" width="0.5546875" style="109" customWidth="1"/>
    <col min="6776" max="6776" width="2.5546875" style="109" customWidth="1"/>
    <col min="6777" max="6777" width="0.5546875" style="109" customWidth="1"/>
    <col min="6778" max="6778" width="2.5546875" style="109" customWidth="1"/>
    <col min="6779" max="6779" width="0.5546875" style="109" customWidth="1"/>
    <col min="6780" max="6780" width="2.5546875" style="109" customWidth="1"/>
    <col min="6781" max="6781" width="0.5546875" style="109" customWidth="1"/>
    <col min="6782" max="6782" width="2.5546875" style="109" customWidth="1"/>
    <col min="6783" max="6783" width="0.5546875" style="109" customWidth="1"/>
    <col min="6784" max="6784" width="2.5546875" style="109" customWidth="1"/>
    <col min="6785" max="6785" width="0.5546875" style="109" customWidth="1"/>
    <col min="6786" max="6786" width="2.5546875" style="109" customWidth="1"/>
    <col min="6787" max="6787" width="0.5546875" style="109" customWidth="1"/>
    <col min="6788" max="6788" width="2.5546875" style="109" customWidth="1"/>
    <col min="6789" max="6789" width="0.5546875" style="109" customWidth="1"/>
    <col min="6790" max="6790" width="2.5546875" style="109" customWidth="1"/>
    <col min="6791" max="6791" width="0.5546875" style="109" customWidth="1"/>
    <col min="6792" max="6792" width="2.5546875" style="109" customWidth="1"/>
    <col min="6793" max="6793" width="0.5546875" style="109" customWidth="1"/>
    <col min="6794" max="6797" width="9.109375" style="109"/>
    <col min="6798" max="6826" width="2.6640625" style="109" customWidth="1"/>
    <col min="6827" max="6958" width="9.109375" style="109"/>
    <col min="6959" max="6959" width="0.88671875" style="109" customWidth="1"/>
    <col min="6960" max="6960" width="2.5546875" style="109" customWidth="1"/>
    <col min="6961" max="6961" width="0.5546875" style="109" customWidth="1"/>
    <col min="6962" max="6962" width="2.5546875" style="109" customWidth="1"/>
    <col min="6963" max="6963" width="0.5546875" style="109" customWidth="1"/>
    <col min="6964" max="6964" width="2.5546875" style="109" customWidth="1"/>
    <col min="6965" max="6965" width="0.5546875" style="109" customWidth="1"/>
    <col min="6966" max="6966" width="2.5546875" style="109" customWidth="1"/>
    <col min="6967" max="6967" width="0.5546875" style="109" customWidth="1"/>
    <col min="6968" max="6968" width="2.5546875" style="109" customWidth="1"/>
    <col min="6969" max="6969" width="0.5546875" style="109" customWidth="1"/>
    <col min="6970" max="6970" width="2.5546875" style="109" customWidth="1"/>
    <col min="6971" max="6971" width="0.5546875" style="109" customWidth="1"/>
    <col min="6972" max="6972" width="2.5546875" style="109" customWidth="1"/>
    <col min="6973" max="6973" width="0.5546875" style="109" customWidth="1"/>
    <col min="6974" max="6974" width="2.5546875" style="109" customWidth="1"/>
    <col min="6975" max="6975" width="0.5546875" style="109" customWidth="1"/>
    <col min="6976" max="6976" width="2.5546875" style="109" customWidth="1"/>
    <col min="6977" max="6977" width="0.5546875" style="109" customWidth="1"/>
    <col min="6978" max="6978" width="2.5546875" style="109" customWidth="1"/>
    <col min="6979" max="6979" width="0.5546875" style="109" customWidth="1"/>
    <col min="6980" max="6980" width="2.5546875" style="109" customWidth="1"/>
    <col min="6981" max="6981" width="0.5546875" style="109" customWidth="1"/>
    <col min="6982" max="6982" width="2.5546875" style="109" customWidth="1"/>
    <col min="6983" max="6983" width="0.5546875" style="109" customWidth="1"/>
    <col min="6984" max="6984" width="2.5546875" style="109" customWidth="1"/>
    <col min="6985" max="6985" width="0.5546875" style="109" customWidth="1"/>
    <col min="6986" max="6986" width="2.5546875" style="109" customWidth="1"/>
    <col min="6987" max="6987" width="0.5546875" style="109" customWidth="1"/>
    <col min="6988" max="6988" width="2.5546875" style="109" customWidth="1"/>
    <col min="6989" max="6989" width="0.5546875" style="109" customWidth="1"/>
    <col min="6990" max="6990" width="2.5546875" style="109" customWidth="1"/>
    <col min="6991" max="6991" width="0.5546875" style="109" customWidth="1"/>
    <col min="6992" max="6992" width="2.5546875" style="109" customWidth="1"/>
    <col min="6993" max="6993" width="0.5546875" style="109" customWidth="1"/>
    <col min="6994" max="6994" width="2.5546875" style="109" customWidth="1"/>
    <col min="6995" max="6995" width="0.5546875" style="109" customWidth="1"/>
    <col min="6996" max="6996" width="2.5546875" style="109" customWidth="1"/>
    <col min="6997" max="6997" width="0.5546875" style="109" customWidth="1"/>
    <col min="6998" max="6998" width="2.5546875" style="109" customWidth="1"/>
    <col min="6999" max="6999" width="0.5546875" style="109" customWidth="1"/>
    <col min="7000" max="7000" width="2.5546875" style="109" customWidth="1"/>
    <col min="7001" max="7001" width="0.5546875" style="109" customWidth="1"/>
    <col min="7002" max="7002" width="2.5546875" style="109" customWidth="1"/>
    <col min="7003" max="7003" width="0.5546875" style="109" customWidth="1"/>
    <col min="7004" max="7004" width="2.5546875" style="109" customWidth="1"/>
    <col min="7005" max="7005" width="0.5546875" style="109" customWidth="1"/>
    <col min="7006" max="7006" width="2.5546875" style="109" customWidth="1"/>
    <col min="7007" max="7007" width="0.5546875" style="109" customWidth="1"/>
    <col min="7008" max="7008" width="2.5546875" style="109" customWidth="1"/>
    <col min="7009" max="7009" width="0.5546875" style="109" customWidth="1"/>
    <col min="7010" max="7010" width="2.5546875" style="109" customWidth="1"/>
    <col min="7011" max="7011" width="0.5546875" style="109" customWidth="1"/>
    <col min="7012" max="7012" width="2.5546875" style="109" customWidth="1"/>
    <col min="7013" max="7013" width="0.5546875" style="109" customWidth="1"/>
    <col min="7014" max="7014" width="2.5546875" style="109" customWidth="1"/>
    <col min="7015" max="7015" width="0.5546875" style="109" customWidth="1"/>
    <col min="7016" max="7016" width="2.5546875" style="109" customWidth="1"/>
    <col min="7017" max="7017" width="0.5546875" style="109" customWidth="1"/>
    <col min="7018" max="7018" width="2.5546875" style="109" customWidth="1"/>
    <col min="7019" max="7019" width="0.5546875" style="109" customWidth="1"/>
    <col min="7020" max="7020" width="2.5546875" style="109" customWidth="1"/>
    <col min="7021" max="7021" width="0.5546875" style="109" customWidth="1"/>
    <col min="7022" max="7022" width="2.5546875" style="109" customWidth="1"/>
    <col min="7023" max="7023" width="0.5546875" style="109" customWidth="1"/>
    <col min="7024" max="7024" width="2.5546875" style="109" customWidth="1"/>
    <col min="7025" max="7025" width="0.5546875" style="109" customWidth="1"/>
    <col min="7026" max="7026" width="2.5546875" style="109" customWidth="1"/>
    <col min="7027" max="7027" width="0.5546875" style="109" customWidth="1"/>
    <col min="7028" max="7028" width="2.5546875" style="109" customWidth="1"/>
    <col min="7029" max="7029" width="0.5546875" style="109" customWidth="1"/>
    <col min="7030" max="7030" width="2.5546875" style="109" customWidth="1"/>
    <col min="7031" max="7031" width="0.5546875" style="109" customWidth="1"/>
    <col min="7032" max="7032" width="2.5546875" style="109" customWidth="1"/>
    <col min="7033" max="7033" width="0.5546875" style="109" customWidth="1"/>
    <col min="7034" max="7034" width="2.5546875" style="109" customWidth="1"/>
    <col min="7035" max="7035" width="0.5546875" style="109" customWidth="1"/>
    <col min="7036" max="7036" width="2.5546875" style="109" customWidth="1"/>
    <col min="7037" max="7037" width="0.5546875" style="109" customWidth="1"/>
    <col min="7038" max="7038" width="2.5546875" style="109" customWidth="1"/>
    <col min="7039" max="7039" width="0.5546875" style="109" customWidth="1"/>
    <col min="7040" max="7040" width="2.5546875" style="109" customWidth="1"/>
    <col min="7041" max="7041" width="0.5546875" style="109" customWidth="1"/>
    <col min="7042" max="7042" width="2.5546875" style="109" customWidth="1"/>
    <col min="7043" max="7043" width="0.5546875" style="109" customWidth="1"/>
    <col min="7044" max="7044" width="2.5546875" style="109" customWidth="1"/>
    <col min="7045" max="7045" width="0.5546875" style="109" customWidth="1"/>
    <col min="7046" max="7046" width="2.5546875" style="109" customWidth="1"/>
    <col min="7047" max="7047" width="0.5546875" style="109" customWidth="1"/>
    <col min="7048" max="7048" width="2.5546875" style="109" customWidth="1"/>
    <col min="7049" max="7049" width="0.5546875" style="109" customWidth="1"/>
    <col min="7050" max="7053" width="9.109375" style="109"/>
    <col min="7054" max="7082" width="2.6640625" style="109" customWidth="1"/>
    <col min="7083" max="7214" width="9.109375" style="109"/>
    <col min="7215" max="7215" width="0.88671875" style="109" customWidth="1"/>
    <col min="7216" max="7216" width="2.5546875" style="109" customWidth="1"/>
    <col min="7217" max="7217" width="0.5546875" style="109" customWidth="1"/>
    <col min="7218" max="7218" width="2.5546875" style="109" customWidth="1"/>
    <col min="7219" max="7219" width="0.5546875" style="109" customWidth="1"/>
    <col min="7220" max="7220" width="2.5546875" style="109" customWidth="1"/>
    <col min="7221" max="7221" width="0.5546875" style="109" customWidth="1"/>
    <col min="7222" max="7222" width="2.5546875" style="109" customWidth="1"/>
    <col min="7223" max="7223" width="0.5546875" style="109" customWidth="1"/>
    <col min="7224" max="7224" width="2.5546875" style="109" customWidth="1"/>
    <col min="7225" max="7225" width="0.5546875" style="109" customWidth="1"/>
    <col min="7226" max="7226" width="2.5546875" style="109" customWidth="1"/>
    <col min="7227" max="7227" width="0.5546875" style="109" customWidth="1"/>
    <col min="7228" max="7228" width="2.5546875" style="109" customWidth="1"/>
    <col min="7229" max="7229" width="0.5546875" style="109" customWidth="1"/>
    <col min="7230" max="7230" width="2.5546875" style="109" customWidth="1"/>
    <col min="7231" max="7231" width="0.5546875" style="109" customWidth="1"/>
    <col min="7232" max="7232" width="2.5546875" style="109" customWidth="1"/>
    <col min="7233" max="7233" width="0.5546875" style="109" customWidth="1"/>
    <col min="7234" max="7234" width="2.5546875" style="109" customWidth="1"/>
    <col min="7235" max="7235" width="0.5546875" style="109" customWidth="1"/>
    <col min="7236" max="7236" width="2.5546875" style="109" customWidth="1"/>
    <col min="7237" max="7237" width="0.5546875" style="109" customWidth="1"/>
    <col min="7238" max="7238" width="2.5546875" style="109" customWidth="1"/>
    <col min="7239" max="7239" width="0.5546875" style="109" customWidth="1"/>
    <col min="7240" max="7240" width="2.5546875" style="109" customWidth="1"/>
    <col min="7241" max="7241" width="0.5546875" style="109" customWidth="1"/>
    <col min="7242" max="7242" width="2.5546875" style="109" customWidth="1"/>
    <col min="7243" max="7243" width="0.5546875" style="109" customWidth="1"/>
    <col min="7244" max="7244" width="2.5546875" style="109" customWidth="1"/>
    <col min="7245" max="7245" width="0.5546875" style="109" customWidth="1"/>
    <col min="7246" max="7246" width="2.5546875" style="109" customWidth="1"/>
    <col min="7247" max="7247" width="0.5546875" style="109" customWidth="1"/>
    <col min="7248" max="7248" width="2.5546875" style="109" customWidth="1"/>
    <col min="7249" max="7249" width="0.5546875" style="109" customWidth="1"/>
    <col min="7250" max="7250" width="2.5546875" style="109" customWidth="1"/>
    <col min="7251" max="7251" width="0.5546875" style="109" customWidth="1"/>
    <col min="7252" max="7252" width="2.5546875" style="109" customWidth="1"/>
    <col min="7253" max="7253" width="0.5546875" style="109" customWidth="1"/>
    <col min="7254" max="7254" width="2.5546875" style="109" customWidth="1"/>
    <col min="7255" max="7255" width="0.5546875" style="109" customWidth="1"/>
    <col min="7256" max="7256" width="2.5546875" style="109" customWidth="1"/>
    <col min="7257" max="7257" width="0.5546875" style="109" customWidth="1"/>
    <col min="7258" max="7258" width="2.5546875" style="109" customWidth="1"/>
    <col min="7259" max="7259" width="0.5546875" style="109" customWidth="1"/>
    <col min="7260" max="7260" width="2.5546875" style="109" customWidth="1"/>
    <col min="7261" max="7261" width="0.5546875" style="109" customWidth="1"/>
    <col min="7262" max="7262" width="2.5546875" style="109" customWidth="1"/>
    <col min="7263" max="7263" width="0.5546875" style="109" customWidth="1"/>
    <col min="7264" max="7264" width="2.5546875" style="109" customWidth="1"/>
    <col min="7265" max="7265" width="0.5546875" style="109" customWidth="1"/>
    <col min="7266" max="7266" width="2.5546875" style="109" customWidth="1"/>
    <col min="7267" max="7267" width="0.5546875" style="109" customWidth="1"/>
    <col min="7268" max="7268" width="2.5546875" style="109" customWidth="1"/>
    <col min="7269" max="7269" width="0.5546875" style="109" customWidth="1"/>
    <col min="7270" max="7270" width="2.5546875" style="109" customWidth="1"/>
    <col min="7271" max="7271" width="0.5546875" style="109" customWidth="1"/>
    <col min="7272" max="7272" width="2.5546875" style="109" customWidth="1"/>
    <col min="7273" max="7273" width="0.5546875" style="109" customWidth="1"/>
    <col min="7274" max="7274" width="2.5546875" style="109" customWidth="1"/>
    <col min="7275" max="7275" width="0.5546875" style="109" customWidth="1"/>
    <col min="7276" max="7276" width="2.5546875" style="109" customWidth="1"/>
    <col min="7277" max="7277" width="0.5546875" style="109" customWidth="1"/>
    <col min="7278" max="7278" width="2.5546875" style="109" customWidth="1"/>
    <col min="7279" max="7279" width="0.5546875" style="109" customWidth="1"/>
    <col min="7280" max="7280" width="2.5546875" style="109" customWidth="1"/>
    <col min="7281" max="7281" width="0.5546875" style="109" customWidth="1"/>
    <col min="7282" max="7282" width="2.5546875" style="109" customWidth="1"/>
    <col min="7283" max="7283" width="0.5546875" style="109" customWidth="1"/>
    <col min="7284" max="7284" width="2.5546875" style="109" customWidth="1"/>
    <col min="7285" max="7285" width="0.5546875" style="109" customWidth="1"/>
    <col min="7286" max="7286" width="2.5546875" style="109" customWidth="1"/>
    <col min="7287" max="7287" width="0.5546875" style="109" customWidth="1"/>
    <col min="7288" max="7288" width="2.5546875" style="109" customWidth="1"/>
    <col min="7289" max="7289" width="0.5546875" style="109" customWidth="1"/>
    <col min="7290" max="7290" width="2.5546875" style="109" customWidth="1"/>
    <col min="7291" max="7291" width="0.5546875" style="109" customWidth="1"/>
    <col min="7292" max="7292" width="2.5546875" style="109" customWidth="1"/>
    <col min="7293" max="7293" width="0.5546875" style="109" customWidth="1"/>
    <col min="7294" max="7294" width="2.5546875" style="109" customWidth="1"/>
    <col min="7295" max="7295" width="0.5546875" style="109" customWidth="1"/>
    <col min="7296" max="7296" width="2.5546875" style="109" customWidth="1"/>
    <col min="7297" max="7297" width="0.5546875" style="109" customWidth="1"/>
    <col min="7298" max="7298" width="2.5546875" style="109" customWidth="1"/>
    <col min="7299" max="7299" width="0.5546875" style="109" customWidth="1"/>
    <col min="7300" max="7300" width="2.5546875" style="109" customWidth="1"/>
    <col min="7301" max="7301" width="0.5546875" style="109" customWidth="1"/>
    <col min="7302" max="7302" width="2.5546875" style="109" customWidth="1"/>
    <col min="7303" max="7303" width="0.5546875" style="109" customWidth="1"/>
    <col min="7304" max="7304" width="2.5546875" style="109" customWidth="1"/>
    <col min="7305" max="7305" width="0.5546875" style="109" customWidth="1"/>
    <col min="7306" max="7309" width="9.109375" style="109"/>
    <col min="7310" max="7338" width="2.6640625" style="109" customWidth="1"/>
    <col min="7339" max="7470" width="9.109375" style="109"/>
    <col min="7471" max="7471" width="0.88671875" style="109" customWidth="1"/>
    <col min="7472" max="7472" width="2.5546875" style="109" customWidth="1"/>
    <col min="7473" max="7473" width="0.5546875" style="109" customWidth="1"/>
    <col min="7474" max="7474" width="2.5546875" style="109" customWidth="1"/>
    <col min="7475" max="7475" width="0.5546875" style="109" customWidth="1"/>
    <col min="7476" max="7476" width="2.5546875" style="109" customWidth="1"/>
    <col min="7477" max="7477" width="0.5546875" style="109" customWidth="1"/>
    <col min="7478" max="7478" width="2.5546875" style="109" customWidth="1"/>
    <col min="7479" max="7479" width="0.5546875" style="109" customWidth="1"/>
    <col min="7480" max="7480" width="2.5546875" style="109" customWidth="1"/>
    <col min="7481" max="7481" width="0.5546875" style="109" customWidth="1"/>
    <col min="7482" max="7482" width="2.5546875" style="109" customWidth="1"/>
    <col min="7483" max="7483" width="0.5546875" style="109" customWidth="1"/>
    <col min="7484" max="7484" width="2.5546875" style="109" customWidth="1"/>
    <col min="7485" max="7485" width="0.5546875" style="109" customWidth="1"/>
    <col min="7486" max="7486" width="2.5546875" style="109" customWidth="1"/>
    <col min="7487" max="7487" width="0.5546875" style="109" customWidth="1"/>
    <col min="7488" max="7488" width="2.5546875" style="109" customWidth="1"/>
    <col min="7489" max="7489" width="0.5546875" style="109" customWidth="1"/>
    <col min="7490" max="7490" width="2.5546875" style="109" customWidth="1"/>
    <col min="7491" max="7491" width="0.5546875" style="109" customWidth="1"/>
    <col min="7492" max="7492" width="2.5546875" style="109" customWidth="1"/>
    <col min="7493" max="7493" width="0.5546875" style="109" customWidth="1"/>
    <col min="7494" max="7494" width="2.5546875" style="109" customWidth="1"/>
    <col min="7495" max="7495" width="0.5546875" style="109" customWidth="1"/>
    <col min="7496" max="7496" width="2.5546875" style="109" customWidth="1"/>
    <col min="7497" max="7497" width="0.5546875" style="109" customWidth="1"/>
    <col min="7498" max="7498" width="2.5546875" style="109" customWidth="1"/>
    <col min="7499" max="7499" width="0.5546875" style="109" customWidth="1"/>
    <col min="7500" max="7500" width="2.5546875" style="109" customWidth="1"/>
    <col min="7501" max="7501" width="0.5546875" style="109" customWidth="1"/>
    <col min="7502" max="7502" width="2.5546875" style="109" customWidth="1"/>
    <col min="7503" max="7503" width="0.5546875" style="109" customWidth="1"/>
    <col min="7504" max="7504" width="2.5546875" style="109" customWidth="1"/>
    <col min="7505" max="7505" width="0.5546875" style="109" customWidth="1"/>
    <col min="7506" max="7506" width="2.5546875" style="109" customWidth="1"/>
    <col min="7507" max="7507" width="0.5546875" style="109" customWidth="1"/>
    <col min="7508" max="7508" width="2.5546875" style="109" customWidth="1"/>
    <col min="7509" max="7509" width="0.5546875" style="109" customWidth="1"/>
    <col min="7510" max="7510" width="2.5546875" style="109" customWidth="1"/>
    <col min="7511" max="7511" width="0.5546875" style="109" customWidth="1"/>
    <col min="7512" max="7512" width="2.5546875" style="109" customWidth="1"/>
    <col min="7513" max="7513" width="0.5546875" style="109" customWidth="1"/>
    <col min="7514" max="7514" width="2.5546875" style="109" customWidth="1"/>
    <col min="7515" max="7515" width="0.5546875" style="109" customWidth="1"/>
    <col min="7516" max="7516" width="2.5546875" style="109" customWidth="1"/>
    <col min="7517" max="7517" width="0.5546875" style="109" customWidth="1"/>
    <col min="7518" max="7518" width="2.5546875" style="109" customWidth="1"/>
    <col min="7519" max="7519" width="0.5546875" style="109" customWidth="1"/>
    <col min="7520" max="7520" width="2.5546875" style="109" customWidth="1"/>
    <col min="7521" max="7521" width="0.5546875" style="109" customWidth="1"/>
    <col min="7522" max="7522" width="2.5546875" style="109" customWidth="1"/>
    <col min="7523" max="7523" width="0.5546875" style="109" customWidth="1"/>
    <col min="7524" max="7524" width="2.5546875" style="109" customWidth="1"/>
    <col min="7525" max="7525" width="0.5546875" style="109" customWidth="1"/>
    <col min="7526" max="7526" width="2.5546875" style="109" customWidth="1"/>
    <col min="7527" max="7527" width="0.5546875" style="109" customWidth="1"/>
    <col min="7528" max="7528" width="2.5546875" style="109" customWidth="1"/>
    <col min="7529" max="7529" width="0.5546875" style="109" customWidth="1"/>
    <col min="7530" max="7530" width="2.5546875" style="109" customWidth="1"/>
    <col min="7531" max="7531" width="0.5546875" style="109" customWidth="1"/>
    <col min="7532" max="7532" width="2.5546875" style="109" customWidth="1"/>
    <col min="7533" max="7533" width="0.5546875" style="109" customWidth="1"/>
    <col min="7534" max="7534" width="2.5546875" style="109" customWidth="1"/>
    <col min="7535" max="7535" width="0.5546875" style="109" customWidth="1"/>
    <col min="7536" max="7536" width="2.5546875" style="109" customWidth="1"/>
    <col min="7537" max="7537" width="0.5546875" style="109" customWidth="1"/>
    <col min="7538" max="7538" width="2.5546875" style="109" customWidth="1"/>
    <col min="7539" max="7539" width="0.5546875" style="109" customWidth="1"/>
    <col min="7540" max="7540" width="2.5546875" style="109" customWidth="1"/>
    <col min="7541" max="7541" width="0.5546875" style="109" customWidth="1"/>
    <col min="7542" max="7542" width="2.5546875" style="109" customWidth="1"/>
    <col min="7543" max="7543" width="0.5546875" style="109" customWidth="1"/>
    <col min="7544" max="7544" width="2.5546875" style="109" customWidth="1"/>
    <col min="7545" max="7545" width="0.5546875" style="109" customWidth="1"/>
    <col min="7546" max="7546" width="2.5546875" style="109" customWidth="1"/>
    <col min="7547" max="7547" width="0.5546875" style="109" customWidth="1"/>
    <col min="7548" max="7548" width="2.5546875" style="109" customWidth="1"/>
    <col min="7549" max="7549" width="0.5546875" style="109" customWidth="1"/>
    <col min="7550" max="7550" width="2.5546875" style="109" customWidth="1"/>
    <col min="7551" max="7551" width="0.5546875" style="109" customWidth="1"/>
    <col min="7552" max="7552" width="2.5546875" style="109" customWidth="1"/>
    <col min="7553" max="7553" width="0.5546875" style="109" customWidth="1"/>
    <col min="7554" max="7554" width="2.5546875" style="109" customWidth="1"/>
    <col min="7555" max="7555" width="0.5546875" style="109" customWidth="1"/>
    <col min="7556" max="7556" width="2.5546875" style="109" customWidth="1"/>
    <col min="7557" max="7557" width="0.5546875" style="109" customWidth="1"/>
    <col min="7558" max="7558" width="2.5546875" style="109" customWidth="1"/>
    <col min="7559" max="7559" width="0.5546875" style="109" customWidth="1"/>
    <col min="7560" max="7560" width="2.5546875" style="109" customWidth="1"/>
    <col min="7561" max="7561" width="0.5546875" style="109" customWidth="1"/>
    <col min="7562" max="7565" width="9.109375" style="109"/>
    <col min="7566" max="7594" width="2.6640625" style="109" customWidth="1"/>
    <col min="7595" max="7726" width="9.109375" style="109"/>
    <col min="7727" max="7727" width="0.88671875" style="109" customWidth="1"/>
    <col min="7728" max="7728" width="2.5546875" style="109" customWidth="1"/>
    <col min="7729" max="7729" width="0.5546875" style="109" customWidth="1"/>
    <col min="7730" max="7730" width="2.5546875" style="109" customWidth="1"/>
    <col min="7731" max="7731" width="0.5546875" style="109" customWidth="1"/>
    <col min="7732" max="7732" width="2.5546875" style="109" customWidth="1"/>
    <col min="7733" max="7733" width="0.5546875" style="109" customWidth="1"/>
    <col min="7734" max="7734" width="2.5546875" style="109" customWidth="1"/>
    <col min="7735" max="7735" width="0.5546875" style="109" customWidth="1"/>
    <col min="7736" max="7736" width="2.5546875" style="109" customWidth="1"/>
    <col min="7737" max="7737" width="0.5546875" style="109" customWidth="1"/>
    <col min="7738" max="7738" width="2.5546875" style="109" customWidth="1"/>
    <col min="7739" max="7739" width="0.5546875" style="109" customWidth="1"/>
    <col min="7740" max="7740" width="2.5546875" style="109" customWidth="1"/>
    <col min="7741" max="7741" width="0.5546875" style="109" customWidth="1"/>
    <col min="7742" max="7742" width="2.5546875" style="109" customWidth="1"/>
    <col min="7743" max="7743" width="0.5546875" style="109" customWidth="1"/>
    <col min="7744" max="7744" width="2.5546875" style="109" customWidth="1"/>
    <col min="7745" max="7745" width="0.5546875" style="109" customWidth="1"/>
    <col min="7746" max="7746" width="2.5546875" style="109" customWidth="1"/>
    <col min="7747" max="7747" width="0.5546875" style="109" customWidth="1"/>
    <col min="7748" max="7748" width="2.5546875" style="109" customWidth="1"/>
    <col min="7749" max="7749" width="0.5546875" style="109" customWidth="1"/>
    <col min="7750" max="7750" width="2.5546875" style="109" customWidth="1"/>
    <col min="7751" max="7751" width="0.5546875" style="109" customWidth="1"/>
    <col min="7752" max="7752" width="2.5546875" style="109" customWidth="1"/>
    <col min="7753" max="7753" width="0.5546875" style="109" customWidth="1"/>
    <col min="7754" max="7754" width="2.5546875" style="109" customWidth="1"/>
    <col min="7755" max="7755" width="0.5546875" style="109" customWidth="1"/>
    <col min="7756" max="7756" width="2.5546875" style="109" customWidth="1"/>
    <col min="7757" max="7757" width="0.5546875" style="109" customWidth="1"/>
    <col min="7758" max="7758" width="2.5546875" style="109" customWidth="1"/>
    <col min="7759" max="7759" width="0.5546875" style="109" customWidth="1"/>
    <col min="7760" max="7760" width="2.5546875" style="109" customWidth="1"/>
    <col min="7761" max="7761" width="0.5546875" style="109" customWidth="1"/>
    <col min="7762" max="7762" width="2.5546875" style="109" customWidth="1"/>
    <col min="7763" max="7763" width="0.5546875" style="109" customWidth="1"/>
    <col min="7764" max="7764" width="2.5546875" style="109" customWidth="1"/>
    <col min="7765" max="7765" width="0.5546875" style="109" customWidth="1"/>
    <col min="7766" max="7766" width="2.5546875" style="109" customWidth="1"/>
    <col min="7767" max="7767" width="0.5546875" style="109" customWidth="1"/>
    <col min="7768" max="7768" width="2.5546875" style="109" customWidth="1"/>
    <col min="7769" max="7769" width="0.5546875" style="109" customWidth="1"/>
    <col min="7770" max="7770" width="2.5546875" style="109" customWidth="1"/>
    <col min="7771" max="7771" width="0.5546875" style="109" customWidth="1"/>
    <col min="7772" max="7772" width="2.5546875" style="109" customWidth="1"/>
    <col min="7773" max="7773" width="0.5546875" style="109" customWidth="1"/>
    <col min="7774" max="7774" width="2.5546875" style="109" customWidth="1"/>
    <col min="7775" max="7775" width="0.5546875" style="109" customWidth="1"/>
    <col min="7776" max="7776" width="2.5546875" style="109" customWidth="1"/>
    <col min="7777" max="7777" width="0.5546875" style="109" customWidth="1"/>
    <col min="7778" max="7778" width="2.5546875" style="109" customWidth="1"/>
    <col min="7779" max="7779" width="0.5546875" style="109" customWidth="1"/>
    <col min="7780" max="7780" width="2.5546875" style="109" customWidth="1"/>
    <col min="7781" max="7781" width="0.5546875" style="109" customWidth="1"/>
    <col min="7782" max="7782" width="2.5546875" style="109" customWidth="1"/>
    <col min="7783" max="7783" width="0.5546875" style="109" customWidth="1"/>
    <col min="7784" max="7784" width="2.5546875" style="109" customWidth="1"/>
    <col min="7785" max="7785" width="0.5546875" style="109" customWidth="1"/>
    <col min="7786" max="7786" width="2.5546875" style="109" customWidth="1"/>
    <col min="7787" max="7787" width="0.5546875" style="109" customWidth="1"/>
    <col min="7788" max="7788" width="2.5546875" style="109" customWidth="1"/>
    <col min="7789" max="7789" width="0.5546875" style="109" customWidth="1"/>
    <col min="7790" max="7790" width="2.5546875" style="109" customWidth="1"/>
    <col min="7791" max="7791" width="0.5546875" style="109" customWidth="1"/>
    <col min="7792" max="7792" width="2.5546875" style="109" customWidth="1"/>
    <col min="7793" max="7793" width="0.5546875" style="109" customWidth="1"/>
    <col min="7794" max="7794" width="2.5546875" style="109" customWidth="1"/>
    <col min="7795" max="7795" width="0.5546875" style="109" customWidth="1"/>
    <col min="7796" max="7796" width="2.5546875" style="109" customWidth="1"/>
    <col min="7797" max="7797" width="0.5546875" style="109" customWidth="1"/>
    <col min="7798" max="7798" width="2.5546875" style="109" customWidth="1"/>
    <col min="7799" max="7799" width="0.5546875" style="109" customWidth="1"/>
    <col min="7800" max="7800" width="2.5546875" style="109" customWidth="1"/>
    <col min="7801" max="7801" width="0.5546875" style="109" customWidth="1"/>
    <col min="7802" max="7802" width="2.5546875" style="109" customWidth="1"/>
    <col min="7803" max="7803" width="0.5546875" style="109" customWidth="1"/>
    <col min="7804" max="7804" width="2.5546875" style="109" customWidth="1"/>
    <col min="7805" max="7805" width="0.5546875" style="109" customWidth="1"/>
    <col min="7806" max="7806" width="2.5546875" style="109" customWidth="1"/>
    <col min="7807" max="7807" width="0.5546875" style="109" customWidth="1"/>
    <col min="7808" max="7808" width="2.5546875" style="109" customWidth="1"/>
    <col min="7809" max="7809" width="0.5546875" style="109" customWidth="1"/>
    <col min="7810" max="7810" width="2.5546875" style="109" customWidth="1"/>
    <col min="7811" max="7811" width="0.5546875" style="109" customWidth="1"/>
    <col min="7812" max="7812" width="2.5546875" style="109" customWidth="1"/>
    <col min="7813" max="7813" width="0.5546875" style="109" customWidth="1"/>
    <col min="7814" max="7814" width="2.5546875" style="109" customWidth="1"/>
    <col min="7815" max="7815" width="0.5546875" style="109" customWidth="1"/>
    <col min="7816" max="7816" width="2.5546875" style="109" customWidth="1"/>
    <col min="7817" max="7817" width="0.5546875" style="109" customWidth="1"/>
    <col min="7818" max="7821" width="9.109375" style="109"/>
    <col min="7822" max="7850" width="2.6640625" style="109" customWidth="1"/>
    <col min="7851" max="7982" width="9.109375" style="109"/>
    <col min="7983" max="7983" width="0.88671875" style="109" customWidth="1"/>
    <col min="7984" max="7984" width="2.5546875" style="109" customWidth="1"/>
    <col min="7985" max="7985" width="0.5546875" style="109" customWidth="1"/>
    <col min="7986" max="7986" width="2.5546875" style="109" customWidth="1"/>
    <col min="7987" max="7987" width="0.5546875" style="109" customWidth="1"/>
    <col min="7988" max="7988" width="2.5546875" style="109" customWidth="1"/>
    <col min="7989" max="7989" width="0.5546875" style="109" customWidth="1"/>
    <col min="7990" max="7990" width="2.5546875" style="109" customWidth="1"/>
    <col min="7991" max="7991" width="0.5546875" style="109" customWidth="1"/>
    <col min="7992" max="7992" width="2.5546875" style="109" customWidth="1"/>
    <col min="7993" max="7993" width="0.5546875" style="109" customWidth="1"/>
    <col min="7994" max="7994" width="2.5546875" style="109" customWidth="1"/>
    <col min="7995" max="7995" width="0.5546875" style="109" customWidth="1"/>
    <col min="7996" max="7996" width="2.5546875" style="109" customWidth="1"/>
    <col min="7997" max="7997" width="0.5546875" style="109" customWidth="1"/>
    <col min="7998" max="7998" width="2.5546875" style="109" customWidth="1"/>
    <col min="7999" max="7999" width="0.5546875" style="109" customWidth="1"/>
    <col min="8000" max="8000" width="2.5546875" style="109" customWidth="1"/>
    <col min="8001" max="8001" width="0.5546875" style="109" customWidth="1"/>
    <col min="8002" max="8002" width="2.5546875" style="109" customWidth="1"/>
    <col min="8003" max="8003" width="0.5546875" style="109" customWidth="1"/>
    <col min="8004" max="8004" width="2.5546875" style="109" customWidth="1"/>
    <col min="8005" max="8005" width="0.5546875" style="109" customWidth="1"/>
    <col min="8006" max="8006" width="2.5546875" style="109" customWidth="1"/>
    <col min="8007" max="8007" width="0.5546875" style="109" customWidth="1"/>
    <col min="8008" max="8008" width="2.5546875" style="109" customWidth="1"/>
    <col min="8009" max="8009" width="0.5546875" style="109" customWidth="1"/>
    <col min="8010" max="8010" width="2.5546875" style="109" customWidth="1"/>
    <col min="8011" max="8011" width="0.5546875" style="109" customWidth="1"/>
    <col min="8012" max="8012" width="2.5546875" style="109" customWidth="1"/>
    <col min="8013" max="8013" width="0.5546875" style="109" customWidth="1"/>
    <col min="8014" max="8014" width="2.5546875" style="109" customWidth="1"/>
    <col min="8015" max="8015" width="0.5546875" style="109" customWidth="1"/>
    <col min="8016" max="8016" width="2.5546875" style="109" customWidth="1"/>
    <col min="8017" max="8017" width="0.5546875" style="109" customWidth="1"/>
    <col min="8018" max="8018" width="2.5546875" style="109" customWidth="1"/>
    <col min="8019" max="8019" width="0.5546875" style="109" customWidth="1"/>
    <col min="8020" max="8020" width="2.5546875" style="109" customWidth="1"/>
    <col min="8021" max="8021" width="0.5546875" style="109" customWidth="1"/>
    <col min="8022" max="8022" width="2.5546875" style="109" customWidth="1"/>
    <col min="8023" max="8023" width="0.5546875" style="109" customWidth="1"/>
    <col min="8024" max="8024" width="2.5546875" style="109" customWidth="1"/>
    <col min="8025" max="8025" width="0.5546875" style="109" customWidth="1"/>
    <col min="8026" max="8026" width="2.5546875" style="109" customWidth="1"/>
    <col min="8027" max="8027" width="0.5546875" style="109" customWidth="1"/>
    <col min="8028" max="8028" width="2.5546875" style="109" customWidth="1"/>
    <col min="8029" max="8029" width="0.5546875" style="109" customWidth="1"/>
    <col min="8030" max="8030" width="2.5546875" style="109" customWidth="1"/>
    <col min="8031" max="8031" width="0.5546875" style="109" customWidth="1"/>
    <col min="8032" max="8032" width="2.5546875" style="109" customWidth="1"/>
    <col min="8033" max="8033" width="0.5546875" style="109" customWidth="1"/>
    <col min="8034" max="8034" width="2.5546875" style="109" customWidth="1"/>
    <col min="8035" max="8035" width="0.5546875" style="109" customWidth="1"/>
    <col min="8036" max="8036" width="2.5546875" style="109" customWidth="1"/>
    <col min="8037" max="8037" width="0.5546875" style="109" customWidth="1"/>
    <col min="8038" max="8038" width="2.5546875" style="109" customWidth="1"/>
    <col min="8039" max="8039" width="0.5546875" style="109" customWidth="1"/>
    <col min="8040" max="8040" width="2.5546875" style="109" customWidth="1"/>
    <col min="8041" max="8041" width="0.5546875" style="109" customWidth="1"/>
    <col min="8042" max="8042" width="2.5546875" style="109" customWidth="1"/>
    <col min="8043" max="8043" width="0.5546875" style="109" customWidth="1"/>
    <col min="8044" max="8044" width="2.5546875" style="109" customWidth="1"/>
    <col min="8045" max="8045" width="0.5546875" style="109" customWidth="1"/>
    <col min="8046" max="8046" width="2.5546875" style="109" customWidth="1"/>
    <col min="8047" max="8047" width="0.5546875" style="109" customWidth="1"/>
    <col min="8048" max="8048" width="2.5546875" style="109" customWidth="1"/>
    <col min="8049" max="8049" width="0.5546875" style="109" customWidth="1"/>
    <col min="8050" max="8050" width="2.5546875" style="109" customWidth="1"/>
    <col min="8051" max="8051" width="0.5546875" style="109" customWidth="1"/>
    <col min="8052" max="8052" width="2.5546875" style="109" customWidth="1"/>
    <col min="8053" max="8053" width="0.5546875" style="109" customWidth="1"/>
    <col min="8054" max="8054" width="2.5546875" style="109" customWidth="1"/>
    <col min="8055" max="8055" width="0.5546875" style="109" customWidth="1"/>
    <col min="8056" max="8056" width="2.5546875" style="109" customWidth="1"/>
    <col min="8057" max="8057" width="0.5546875" style="109" customWidth="1"/>
    <col min="8058" max="8058" width="2.5546875" style="109" customWidth="1"/>
    <col min="8059" max="8059" width="0.5546875" style="109" customWidth="1"/>
    <col min="8060" max="8060" width="2.5546875" style="109" customWidth="1"/>
    <col min="8061" max="8061" width="0.5546875" style="109" customWidth="1"/>
    <col min="8062" max="8062" width="2.5546875" style="109" customWidth="1"/>
    <col min="8063" max="8063" width="0.5546875" style="109" customWidth="1"/>
    <col min="8064" max="8064" width="2.5546875" style="109" customWidth="1"/>
    <col min="8065" max="8065" width="0.5546875" style="109" customWidth="1"/>
    <col min="8066" max="8066" width="2.5546875" style="109" customWidth="1"/>
    <col min="8067" max="8067" width="0.5546875" style="109" customWidth="1"/>
    <col min="8068" max="8068" width="2.5546875" style="109" customWidth="1"/>
    <col min="8069" max="8069" width="0.5546875" style="109" customWidth="1"/>
    <col min="8070" max="8070" width="2.5546875" style="109" customWidth="1"/>
    <col min="8071" max="8071" width="0.5546875" style="109" customWidth="1"/>
    <col min="8072" max="8072" width="2.5546875" style="109" customWidth="1"/>
    <col min="8073" max="8073" width="0.5546875" style="109" customWidth="1"/>
    <col min="8074" max="8077" width="9.109375" style="109"/>
    <col min="8078" max="8106" width="2.6640625" style="109" customWidth="1"/>
    <col min="8107" max="8238" width="9.109375" style="109"/>
    <col min="8239" max="8239" width="0.88671875" style="109" customWidth="1"/>
    <col min="8240" max="8240" width="2.5546875" style="109" customWidth="1"/>
    <col min="8241" max="8241" width="0.5546875" style="109" customWidth="1"/>
    <col min="8242" max="8242" width="2.5546875" style="109" customWidth="1"/>
    <col min="8243" max="8243" width="0.5546875" style="109" customWidth="1"/>
    <col min="8244" max="8244" width="2.5546875" style="109" customWidth="1"/>
    <col min="8245" max="8245" width="0.5546875" style="109" customWidth="1"/>
    <col min="8246" max="8246" width="2.5546875" style="109" customWidth="1"/>
    <col min="8247" max="8247" width="0.5546875" style="109" customWidth="1"/>
    <col min="8248" max="8248" width="2.5546875" style="109" customWidth="1"/>
    <col min="8249" max="8249" width="0.5546875" style="109" customWidth="1"/>
    <col min="8250" max="8250" width="2.5546875" style="109" customWidth="1"/>
    <col min="8251" max="8251" width="0.5546875" style="109" customWidth="1"/>
    <col min="8252" max="8252" width="2.5546875" style="109" customWidth="1"/>
    <col min="8253" max="8253" width="0.5546875" style="109" customWidth="1"/>
    <col min="8254" max="8254" width="2.5546875" style="109" customWidth="1"/>
    <col min="8255" max="8255" width="0.5546875" style="109" customWidth="1"/>
    <col min="8256" max="8256" width="2.5546875" style="109" customWidth="1"/>
    <col min="8257" max="8257" width="0.5546875" style="109" customWidth="1"/>
    <col min="8258" max="8258" width="2.5546875" style="109" customWidth="1"/>
    <col min="8259" max="8259" width="0.5546875" style="109" customWidth="1"/>
    <col min="8260" max="8260" width="2.5546875" style="109" customWidth="1"/>
    <col min="8261" max="8261" width="0.5546875" style="109" customWidth="1"/>
    <col min="8262" max="8262" width="2.5546875" style="109" customWidth="1"/>
    <col min="8263" max="8263" width="0.5546875" style="109" customWidth="1"/>
    <col min="8264" max="8264" width="2.5546875" style="109" customWidth="1"/>
    <col min="8265" max="8265" width="0.5546875" style="109" customWidth="1"/>
    <col min="8266" max="8266" width="2.5546875" style="109" customWidth="1"/>
    <col min="8267" max="8267" width="0.5546875" style="109" customWidth="1"/>
    <col min="8268" max="8268" width="2.5546875" style="109" customWidth="1"/>
    <col min="8269" max="8269" width="0.5546875" style="109" customWidth="1"/>
    <col min="8270" max="8270" width="2.5546875" style="109" customWidth="1"/>
    <col min="8271" max="8271" width="0.5546875" style="109" customWidth="1"/>
    <col min="8272" max="8272" width="2.5546875" style="109" customWidth="1"/>
    <col min="8273" max="8273" width="0.5546875" style="109" customWidth="1"/>
    <col min="8274" max="8274" width="2.5546875" style="109" customWidth="1"/>
    <col min="8275" max="8275" width="0.5546875" style="109" customWidth="1"/>
    <col min="8276" max="8276" width="2.5546875" style="109" customWidth="1"/>
    <col min="8277" max="8277" width="0.5546875" style="109" customWidth="1"/>
    <col min="8278" max="8278" width="2.5546875" style="109" customWidth="1"/>
    <col min="8279" max="8279" width="0.5546875" style="109" customWidth="1"/>
    <col min="8280" max="8280" width="2.5546875" style="109" customWidth="1"/>
    <col min="8281" max="8281" width="0.5546875" style="109" customWidth="1"/>
    <col min="8282" max="8282" width="2.5546875" style="109" customWidth="1"/>
    <col min="8283" max="8283" width="0.5546875" style="109" customWidth="1"/>
    <col min="8284" max="8284" width="2.5546875" style="109" customWidth="1"/>
    <col min="8285" max="8285" width="0.5546875" style="109" customWidth="1"/>
    <col min="8286" max="8286" width="2.5546875" style="109" customWidth="1"/>
    <col min="8287" max="8287" width="0.5546875" style="109" customWidth="1"/>
    <col min="8288" max="8288" width="2.5546875" style="109" customWidth="1"/>
    <col min="8289" max="8289" width="0.5546875" style="109" customWidth="1"/>
    <col min="8290" max="8290" width="2.5546875" style="109" customWidth="1"/>
    <col min="8291" max="8291" width="0.5546875" style="109" customWidth="1"/>
    <col min="8292" max="8292" width="2.5546875" style="109" customWidth="1"/>
    <col min="8293" max="8293" width="0.5546875" style="109" customWidth="1"/>
    <col min="8294" max="8294" width="2.5546875" style="109" customWidth="1"/>
    <col min="8295" max="8295" width="0.5546875" style="109" customWidth="1"/>
    <col min="8296" max="8296" width="2.5546875" style="109" customWidth="1"/>
    <col min="8297" max="8297" width="0.5546875" style="109" customWidth="1"/>
    <col min="8298" max="8298" width="2.5546875" style="109" customWidth="1"/>
    <col min="8299" max="8299" width="0.5546875" style="109" customWidth="1"/>
    <col min="8300" max="8300" width="2.5546875" style="109" customWidth="1"/>
    <col min="8301" max="8301" width="0.5546875" style="109" customWidth="1"/>
    <col min="8302" max="8302" width="2.5546875" style="109" customWidth="1"/>
    <col min="8303" max="8303" width="0.5546875" style="109" customWidth="1"/>
    <col min="8304" max="8304" width="2.5546875" style="109" customWidth="1"/>
    <col min="8305" max="8305" width="0.5546875" style="109" customWidth="1"/>
    <col min="8306" max="8306" width="2.5546875" style="109" customWidth="1"/>
    <col min="8307" max="8307" width="0.5546875" style="109" customWidth="1"/>
    <col min="8308" max="8308" width="2.5546875" style="109" customWidth="1"/>
    <col min="8309" max="8309" width="0.5546875" style="109" customWidth="1"/>
    <col min="8310" max="8310" width="2.5546875" style="109" customWidth="1"/>
    <col min="8311" max="8311" width="0.5546875" style="109" customWidth="1"/>
    <col min="8312" max="8312" width="2.5546875" style="109" customWidth="1"/>
    <col min="8313" max="8313" width="0.5546875" style="109" customWidth="1"/>
    <col min="8314" max="8314" width="2.5546875" style="109" customWidth="1"/>
    <col min="8315" max="8315" width="0.5546875" style="109" customWidth="1"/>
    <col min="8316" max="8316" width="2.5546875" style="109" customWidth="1"/>
    <col min="8317" max="8317" width="0.5546875" style="109" customWidth="1"/>
    <col min="8318" max="8318" width="2.5546875" style="109" customWidth="1"/>
    <col min="8319" max="8319" width="0.5546875" style="109" customWidth="1"/>
    <col min="8320" max="8320" width="2.5546875" style="109" customWidth="1"/>
    <col min="8321" max="8321" width="0.5546875" style="109" customWidth="1"/>
    <col min="8322" max="8322" width="2.5546875" style="109" customWidth="1"/>
    <col min="8323" max="8323" width="0.5546875" style="109" customWidth="1"/>
    <col min="8324" max="8324" width="2.5546875" style="109" customWidth="1"/>
    <col min="8325" max="8325" width="0.5546875" style="109" customWidth="1"/>
    <col min="8326" max="8326" width="2.5546875" style="109" customWidth="1"/>
    <col min="8327" max="8327" width="0.5546875" style="109" customWidth="1"/>
    <col min="8328" max="8328" width="2.5546875" style="109" customWidth="1"/>
    <col min="8329" max="8329" width="0.5546875" style="109" customWidth="1"/>
    <col min="8330" max="8333" width="9.109375" style="109"/>
    <col min="8334" max="8362" width="2.6640625" style="109" customWidth="1"/>
    <col min="8363" max="8494" width="9.109375" style="109"/>
    <col min="8495" max="8495" width="0.88671875" style="109" customWidth="1"/>
    <col min="8496" max="8496" width="2.5546875" style="109" customWidth="1"/>
    <col min="8497" max="8497" width="0.5546875" style="109" customWidth="1"/>
    <col min="8498" max="8498" width="2.5546875" style="109" customWidth="1"/>
    <col min="8499" max="8499" width="0.5546875" style="109" customWidth="1"/>
    <col min="8500" max="8500" width="2.5546875" style="109" customWidth="1"/>
    <col min="8501" max="8501" width="0.5546875" style="109" customWidth="1"/>
    <col min="8502" max="8502" width="2.5546875" style="109" customWidth="1"/>
    <col min="8503" max="8503" width="0.5546875" style="109" customWidth="1"/>
    <col min="8504" max="8504" width="2.5546875" style="109" customWidth="1"/>
    <col min="8505" max="8505" width="0.5546875" style="109" customWidth="1"/>
    <col min="8506" max="8506" width="2.5546875" style="109" customWidth="1"/>
    <col min="8507" max="8507" width="0.5546875" style="109" customWidth="1"/>
    <col min="8508" max="8508" width="2.5546875" style="109" customWidth="1"/>
    <col min="8509" max="8509" width="0.5546875" style="109" customWidth="1"/>
    <col min="8510" max="8510" width="2.5546875" style="109" customWidth="1"/>
    <col min="8511" max="8511" width="0.5546875" style="109" customWidth="1"/>
    <col min="8512" max="8512" width="2.5546875" style="109" customWidth="1"/>
    <col min="8513" max="8513" width="0.5546875" style="109" customWidth="1"/>
    <col min="8514" max="8514" width="2.5546875" style="109" customWidth="1"/>
    <col min="8515" max="8515" width="0.5546875" style="109" customWidth="1"/>
    <col min="8516" max="8516" width="2.5546875" style="109" customWidth="1"/>
    <col min="8517" max="8517" width="0.5546875" style="109" customWidth="1"/>
    <col min="8518" max="8518" width="2.5546875" style="109" customWidth="1"/>
    <col min="8519" max="8519" width="0.5546875" style="109" customWidth="1"/>
    <col min="8520" max="8520" width="2.5546875" style="109" customWidth="1"/>
    <col min="8521" max="8521" width="0.5546875" style="109" customWidth="1"/>
    <col min="8522" max="8522" width="2.5546875" style="109" customWidth="1"/>
    <col min="8523" max="8523" width="0.5546875" style="109" customWidth="1"/>
    <col min="8524" max="8524" width="2.5546875" style="109" customWidth="1"/>
    <col min="8525" max="8525" width="0.5546875" style="109" customWidth="1"/>
    <col min="8526" max="8526" width="2.5546875" style="109" customWidth="1"/>
    <col min="8527" max="8527" width="0.5546875" style="109" customWidth="1"/>
    <col min="8528" max="8528" width="2.5546875" style="109" customWidth="1"/>
    <col min="8529" max="8529" width="0.5546875" style="109" customWidth="1"/>
    <col min="8530" max="8530" width="2.5546875" style="109" customWidth="1"/>
    <col min="8531" max="8531" width="0.5546875" style="109" customWidth="1"/>
    <col min="8532" max="8532" width="2.5546875" style="109" customWidth="1"/>
    <col min="8533" max="8533" width="0.5546875" style="109" customWidth="1"/>
    <col min="8534" max="8534" width="2.5546875" style="109" customWidth="1"/>
    <col min="8535" max="8535" width="0.5546875" style="109" customWidth="1"/>
    <col min="8536" max="8536" width="2.5546875" style="109" customWidth="1"/>
    <col min="8537" max="8537" width="0.5546875" style="109" customWidth="1"/>
    <col min="8538" max="8538" width="2.5546875" style="109" customWidth="1"/>
    <col min="8539" max="8539" width="0.5546875" style="109" customWidth="1"/>
    <col min="8540" max="8540" width="2.5546875" style="109" customWidth="1"/>
    <col min="8541" max="8541" width="0.5546875" style="109" customWidth="1"/>
    <col min="8542" max="8542" width="2.5546875" style="109" customWidth="1"/>
    <col min="8543" max="8543" width="0.5546875" style="109" customWidth="1"/>
    <col min="8544" max="8544" width="2.5546875" style="109" customWidth="1"/>
    <col min="8545" max="8545" width="0.5546875" style="109" customWidth="1"/>
    <col min="8546" max="8546" width="2.5546875" style="109" customWidth="1"/>
    <col min="8547" max="8547" width="0.5546875" style="109" customWidth="1"/>
    <col min="8548" max="8548" width="2.5546875" style="109" customWidth="1"/>
    <col min="8549" max="8549" width="0.5546875" style="109" customWidth="1"/>
    <col min="8550" max="8550" width="2.5546875" style="109" customWidth="1"/>
    <col min="8551" max="8551" width="0.5546875" style="109" customWidth="1"/>
    <col min="8552" max="8552" width="2.5546875" style="109" customWidth="1"/>
    <col min="8553" max="8553" width="0.5546875" style="109" customWidth="1"/>
    <col min="8554" max="8554" width="2.5546875" style="109" customWidth="1"/>
    <col min="8555" max="8555" width="0.5546875" style="109" customWidth="1"/>
    <col min="8556" max="8556" width="2.5546875" style="109" customWidth="1"/>
    <col min="8557" max="8557" width="0.5546875" style="109" customWidth="1"/>
    <col min="8558" max="8558" width="2.5546875" style="109" customWidth="1"/>
    <col min="8559" max="8559" width="0.5546875" style="109" customWidth="1"/>
    <col min="8560" max="8560" width="2.5546875" style="109" customWidth="1"/>
    <col min="8561" max="8561" width="0.5546875" style="109" customWidth="1"/>
    <col min="8562" max="8562" width="2.5546875" style="109" customWidth="1"/>
    <col min="8563" max="8563" width="0.5546875" style="109" customWidth="1"/>
    <col min="8564" max="8564" width="2.5546875" style="109" customWidth="1"/>
    <col min="8565" max="8565" width="0.5546875" style="109" customWidth="1"/>
    <col min="8566" max="8566" width="2.5546875" style="109" customWidth="1"/>
    <col min="8567" max="8567" width="0.5546875" style="109" customWidth="1"/>
    <col min="8568" max="8568" width="2.5546875" style="109" customWidth="1"/>
    <col min="8569" max="8569" width="0.5546875" style="109" customWidth="1"/>
    <col min="8570" max="8570" width="2.5546875" style="109" customWidth="1"/>
    <col min="8571" max="8571" width="0.5546875" style="109" customWidth="1"/>
    <col min="8572" max="8572" width="2.5546875" style="109" customWidth="1"/>
    <col min="8573" max="8573" width="0.5546875" style="109" customWidth="1"/>
    <col min="8574" max="8574" width="2.5546875" style="109" customWidth="1"/>
    <col min="8575" max="8575" width="0.5546875" style="109" customWidth="1"/>
    <col min="8576" max="8576" width="2.5546875" style="109" customWidth="1"/>
    <col min="8577" max="8577" width="0.5546875" style="109" customWidth="1"/>
    <col min="8578" max="8578" width="2.5546875" style="109" customWidth="1"/>
    <col min="8579" max="8579" width="0.5546875" style="109" customWidth="1"/>
    <col min="8580" max="8580" width="2.5546875" style="109" customWidth="1"/>
    <col min="8581" max="8581" width="0.5546875" style="109" customWidth="1"/>
    <col min="8582" max="8582" width="2.5546875" style="109" customWidth="1"/>
    <col min="8583" max="8583" width="0.5546875" style="109" customWidth="1"/>
    <col min="8584" max="8584" width="2.5546875" style="109" customWidth="1"/>
    <col min="8585" max="8585" width="0.5546875" style="109" customWidth="1"/>
    <col min="8586" max="8589" width="9.109375" style="109"/>
    <col min="8590" max="8618" width="2.6640625" style="109" customWidth="1"/>
    <col min="8619" max="8750" width="9.109375" style="109"/>
    <col min="8751" max="8751" width="0.88671875" style="109" customWidth="1"/>
    <col min="8752" max="8752" width="2.5546875" style="109" customWidth="1"/>
    <col min="8753" max="8753" width="0.5546875" style="109" customWidth="1"/>
    <col min="8754" max="8754" width="2.5546875" style="109" customWidth="1"/>
    <col min="8755" max="8755" width="0.5546875" style="109" customWidth="1"/>
    <col min="8756" max="8756" width="2.5546875" style="109" customWidth="1"/>
    <col min="8757" max="8757" width="0.5546875" style="109" customWidth="1"/>
    <col min="8758" max="8758" width="2.5546875" style="109" customWidth="1"/>
    <col min="8759" max="8759" width="0.5546875" style="109" customWidth="1"/>
    <col min="8760" max="8760" width="2.5546875" style="109" customWidth="1"/>
    <col min="8761" max="8761" width="0.5546875" style="109" customWidth="1"/>
    <col min="8762" max="8762" width="2.5546875" style="109" customWidth="1"/>
    <col min="8763" max="8763" width="0.5546875" style="109" customWidth="1"/>
    <col min="8764" max="8764" width="2.5546875" style="109" customWidth="1"/>
    <col min="8765" max="8765" width="0.5546875" style="109" customWidth="1"/>
    <col min="8766" max="8766" width="2.5546875" style="109" customWidth="1"/>
    <col min="8767" max="8767" width="0.5546875" style="109" customWidth="1"/>
    <col min="8768" max="8768" width="2.5546875" style="109" customWidth="1"/>
    <col min="8769" max="8769" width="0.5546875" style="109" customWidth="1"/>
    <col min="8770" max="8770" width="2.5546875" style="109" customWidth="1"/>
    <col min="8771" max="8771" width="0.5546875" style="109" customWidth="1"/>
    <col min="8772" max="8772" width="2.5546875" style="109" customWidth="1"/>
    <col min="8773" max="8773" width="0.5546875" style="109" customWidth="1"/>
    <col min="8774" max="8774" width="2.5546875" style="109" customWidth="1"/>
    <col min="8775" max="8775" width="0.5546875" style="109" customWidth="1"/>
    <col min="8776" max="8776" width="2.5546875" style="109" customWidth="1"/>
    <col min="8777" max="8777" width="0.5546875" style="109" customWidth="1"/>
    <col min="8778" max="8778" width="2.5546875" style="109" customWidth="1"/>
    <col min="8779" max="8779" width="0.5546875" style="109" customWidth="1"/>
    <col min="8780" max="8780" width="2.5546875" style="109" customWidth="1"/>
    <col min="8781" max="8781" width="0.5546875" style="109" customWidth="1"/>
    <col min="8782" max="8782" width="2.5546875" style="109" customWidth="1"/>
    <col min="8783" max="8783" width="0.5546875" style="109" customWidth="1"/>
    <col min="8784" max="8784" width="2.5546875" style="109" customWidth="1"/>
    <col min="8785" max="8785" width="0.5546875" style="109" customWidth="1"/>
    <col min="8786" max="8786" width="2.5546875" style="109" customWidth="1"/>
    <col min="8787" max="8787" width="0.5546875" style="109" customWidth="1"/>
    <col min="8788" max="8788" width="2.5546875" style="109" customWidth="1"/>
    <col min="8789" max="8789" width="0.5546875" style="109" customWidth="1"/>
    <col min="8790" max="8790" width="2.5546875" style="109" customWidth="1"/>
    <col min="8791" max="8791" width="0.5546875" style="109" customWidth="1"/>
    <col min="8792" max="8792" width="2.5546875" style="109" customWidth="1"/>
    <col min="8793" max="8793" width="0.5546875" style="109" customWidth="1"/>
    <col min="8794" max="8794" width="2.5546875" style="109" customWidth="1"/>
    <col min="8795" max="8795" width="0.5546875" style="109" customWidth="1"/>
    <col min="8796" max="8796" width="2.5546875" style="109" customWidth="1"/>
    <col min="8797" max="8797" width="0.5546875" style="109" customWidth="1"/>
    <col min="8798" max="8798" width="2.5546875" style="109" customWidth="1"/>
    <col min="8799" max="8799" width="0.5546875" style="109" customWidth="1"/>
    <col min="8800" max="8800" width="2.5546875" style="109" customWidth="1"/>
    <col min="8801" max="8801" width="0.5546875" style="109" customWidth="1"/>
    <col min="8802" max="8802" width="2.5546875" style="109" customWidth="1"/>
    <col min="8803" max="8803" width="0.5546875" style="109" customWidth="1"/>
    <col min="8804" max="8804" width="2.5546875" style="109" customWidth="1"/>
    <col min="8805" max="8805" width="0.5546875" style="109" customWidth="1"/>
    <col min="8806" max="8806" width="2.5546875" style="109" customWidth="1"/>
    <col min="8807" max="8807" width="0.5546875" style="109" customWidth="1"/>
    <col min="8808" max="8808" width="2.5546875" style="109" customWidth="1"/>
    <col min="8809" max="8809" width="0.5546875" style="109" customWidth="1"/>
    <col min="8810" max="8810" width="2.5546875" style="109" customWidth="1"/>
    <col min="8811" max="8811" width="0.5546875" style="109" customWidth="1"/>
    <col min="8812" max="8812" width="2.5546875" style="109" customWidth="1"/>
    <col min="8813" max="8813" width="0.5546875" style="109" customWidth="1"/>
    <col min="8814" max="8814" width="2.5546875" style="109" customWidth="1"/>
    <col min="8815" max="8815" width="0.5546875" style="109" customWidth="1"/>
    <col min="8816" max="8816" width="2.5546875" style="109" customWidth="1"/>
    <col min="8817" max="8817" width="0.5546875" style="109" customWidth="1"/>
    <col min="8818" max="8818" width="2.5546875" style="109" customWidth="1"/>
    <col min="8819" max="8819" width="0.5546875" style="109" customWidth="1"/>
    <col min="8820" max="8820" width="2.5546875" style="109" customWidth="1"/>
    <col min="8821" max="8821" width="0.5546875" style="109" customWidth="1"/>
    <col min="8822" max="8822" width="2.5546875" style="109" customWidth="1"/>
    <col min="8823" max="8823" width="0.5546875" style="109" customWidth="1"/>
    <col min="8824" max="8824" width="2.5546875" style="109" customWidth="1"/>
    <col min="8825" max="8825" width="0.5546875" style="109" customWidth="1"/>
    <col min="8826" max="8826" width="2.5546875" style="109" customWidth="1"/>
    <col min="8827" max="8827" width="0.5546875" style="109" customWidth="1"/>
    <col min="8828" max="8828" width="2.5546875" style="109" customWidth="1"/>
    <col min="8829" max="8829" width="0.5546875" style="109" customWidth="1"/>
    <col min="8830" max="8830" width="2.5546875" style="109" customWidth="1"/>
    <col min="8831" max="8831" width="0.5546875" style="109" customWidth="1"/>
    <col min="8832" max="8832" width="2.5546875" style="109" customWidth="1"/>
    <col min="8833" max="8833" width="0.5546875" style="109" customWidth="1"/>
    <col min="8834" max="8834" width="2.5546875" style="109" customWidth="1"/>
    <col min="8835" max="8835" width="0.5546875" style="109" customWidth="1"/>
    <col min="8836" max="8836" width="2.5546875" style="109" customWidth="1"/>
    <col min="8837" max="8837" width="0.5546875" style="109" customWidth="1"/>
    <col min="8838" max="8838" width="2.5546875" style="109" customWidth="1"/>
    <col min="8839" max="8839" width="0.5546875" style="109" customWidth="1"/>
    <col min="8840" max="8840" width="2.5546875" style="109" customWidth="1"/>
    <col min="8841" max="8841" width="0.5546875" style="109" customWidth="1"/>
    <col min="8842" max="8845" width="9.109375" style="109"/>
    <col min="8846" max="8874" width="2.6640625" style="109" customWidth="1"/>
    <col min="8875" max="9006" width="9.109375" style="109"/>
    <col min="9007" max="9007" width="0.88671875" style="109" customWidth="1"/>
    <col min="9008" max="9008" width="2.5546875" style="109" customWidth="1"/>
    <col min="9009" max="9009" width="0.5546875" style="109" customWidth="1"/>
    <col min="9010" max="9010" width="2.5546875" style="109" customWidth="1"/>
    <col min="9011" max="9011" width="0.5546875" style="109" customWidth="1"/>
    <col min="9012" max="9012" width="2.5546875" style="109" customWidth="1"/>
    <col min="9013" max="9013" width="0.5546875" style="109" customWidth="1"/>
    <col min="9014" max="9014" width="2.5546875" style="109" customWidth="1"/>
    <col min="9015" max="9015" width="0.5546875" style="109" customWidth="1"/>
    <col min="9016" max="9016" width="2.5546875" style="109" customWidth="1"/>
    <col min="9017" max="9017" width="0.5546875" style="109" customWidth="1"/>
    <col min="9018" max="9018" width="2.5546875" style="109" customWidth="1"/>
    <col min="9019" max="9019" width="0.5546875" style="109" customWidth="1"/>
    <col min="9020" max="9020" width="2.5546875" style="109" customWidth="1"/>
    <col min="9021" max="9021" width="0.5546875" style="109" customWidth="1"/>
    <col min="9022" max="9022" width="2.5546875" style="109" customWidth="1"/>
    <col min="9023" max="9023" width="0.5546875" style="109" customWidth="1"/>
    <col min="9024" max="9024" width="2.5546875" style="109" customWidth="1"/>
    <col min="9025" max="9025" width="0.5546875" style="109" customWidth="1"/>
    <col min="9026" max="9026" width="2.5546875" style="109" customWidth="1"/>
    <col min="9027" max="9027" width="0.5546875" style="109" customWidth="1"/>
    <col min="9028" max="9028" width="2.5546875" style="109" customWidth="1"/>
    <col min="9029" max="9029" width="0.5546875" style="109" customWidth="1"/>
    <col min="9030" max="9030" width="2.5546875" style="109" customWidth="1"/>
    <col min="9031" max="9031" width="0.5546875" style="109" customWidth="1"/>
    <col min="9032" max="9032" width="2.5546875" style="109" customWidth="1"/>
    <col min="9033" max="9033" width="0.5546875" style="109" customWidth="1"/>
    <col min="9034" max="9034" width="2.5546875" style="109" customWidth="1"/>
    <col min="9035" max="9035" width="0.5546875" style="109" customWidth="1"/>
    <col min="9036" max="9036" width="2.5546875" style="109" customWidth="1"/>
    <col min="9037" max="9037" width="0.5546875" style="109" customWidth="1"/>
    <col min="9038" max="9038" width="2.5546875" style="109" customWidth="1"/>
    <col min="9039" max="9039" width="0.5546875" style="109" customWidth="1"/>
    <col min="9040" max="9040" width="2.5546875" style="109" customWidth="1"/>
    <col min="9041" max="9041" width="0.5546875" style="109" customWidth="1"/>
    <col min="9042" max="9042" width="2.5546875" style="109" customWidth="1"/>
    <col min="9043" max="9043" width="0.5546875" style="109" customWidth="1"/>
    <col min="9044" max="9044" width="2.5546875" style="109" customWidth="1"/>
    <col min="9045" max="9045" width="0.5546875" style="109" customWidth="1"/>
    <col min="9046" max="9046" width="2.5546875" style="109" customWidth="1"/>
    <col min="9047" max="9047" width="0.5546875" style="109" customWidth="1"/>
    <col min="9048" max="9048" width="2.5546875" style="109" customWidth="1"/>
    <col min="9049" max="9049" width="0.5546875" style="109" customWidth="1"/>
    <col min="9050" max="9050" width="2.5546875" style="109" customWidth="1"/>
    <col min="9051" max="9051" width="0.5546875" style="109" customWidth="1"/>
    <col min="9052" max="9052" width="2.5546875" style="109" customWidth="1"/>
    <col min="9053" max="9053" width="0.5546875" style="109" customWidth="1"/>
    <col min="9054" max="9054" width="2.5546875" style="109" customWidth="1"/>
    <col min="9055" max="9055" width="0.5546875" style="109" customWidth="1"/>
    <col min="9056" max="9056" width="2.5546875" style="109" customWidth="1"/>
    <col min="9057" max="9057" width="0.5546875" style="109" customWidth="1"/>
    <col min="9058" max="9058" width="2.5546875" style="109" customWidth="1"/>
    <col min="9059" max="9059" width="0.5546875" style="109" customWidth="1"/>
    <col min="9060" max="9060" width="2.5546875" style="109" customWidth="1"/>
    <col min="9061" max="9061" width="0.5546875" style="109" customWidth="1"/>
    <col min="9062" max="9062" width="2.5546875" style="109" customWidth="1"/>
    <col min="9063" max="9063" width="0.5546875" style="109" customWidth="1"/>
    <col min="9064" max="9064" width="2.5546875" style="109" customWidth="1"/>
    <col min="9065" max="9065" width="0.5546875" style="109" customWidth="1"/>
    <col min="9066" max="9066" width="2.5546875" style="109" customWidth="1"/>
    <col min="9067" max="9067" width="0.5546875" style="109" customWidth="1"/>
    <col min="9068" max="9068" width="2.5546875" style="109" customWidth="1"/>
    <col min="9069" max="9069" width="0.5546875" style="109" customWidth="1"/>
    <col min="9070" max="9070" width="2.5546875" style="109" customWidth="1"/>
    <col min="9071" max="9071" width="0.5546875" style="109" customWidth="1"/>
    <col min="9072" max="9072" width="2.5546875" style="109" customWidth="1"/>
    <col min="9073" max="9073" width="0.5546875" style="109" customWidth="1"/>
    <col min="9074" max="9074" width="2.5546875" style="109" customWidth="1"/>
    <col min="9075" max="9075" width="0.5546875" style="109" customWidth="1"/>
    <col min="9076" max="9076" width="2.5546875" style="109" customWidth="1"/>
    <col min="9077" max="9077" width="0.5546875" style="109" customWidth="1"/>
    <col min="9078" max="9078" width="2.5546875" style="109" customWidth="1"/>
    <col min="9079" max="9079" width="0.5546875" style="109" customWidth="1"/>
    <col min="9080" max="9080" width="2.5546875" style="109" customWidth="1"/>
    <col min="9081" max="9081" width="0.5546875" style="109" customWidth="1"/>
    <col min="9082" max="9082" width="2.5546875" style="109" customWidth="1"/>
    <col min="9083" max="9083" width="0.5546875" style="109" customWidth="1"/>
    <col min="9084" max="9084" width="2.5546875" style="109" customWidth="1"/>
    <col min="9085" max="9085" width="0.5546875" style="109" customWidth="1"/>
    <col min="9086" max="9086" width="2.5546875" style="109" customWidth="1"/>
    <col min="9087" max="9087" width="0.5546875" style="109" customWidth="1"/>
    <col min="9088" max="9088" width="2.5546875" style="109" customWidth="1"/>
    <col min="9089" max="9089" width="0.5546875" style="109" customWidth="1"/>
    <col min="9090" max="9090" width="2.5546875" style="109" customWidth="1"/>
    <col min="9091" max="9091" width="0.5546875" style="109" customWidth="1"/>
    <col min="9092" max="9092" width="2.5546875" style="109" customWidth="1"/>
    <col min="9093" max="9093" width="0.5546875" style="109" customWidth="1"/>
    <col min="9094" max="9094" width="2.5546875" style="109" customWidth="1"/>
    <col min="9095" max="9095" width="0.5546875" style="109" customWidth="1"/>
    <col min="9096" max="9096" width="2.5546875" style="109" customWidth="1"/>
    <col min="9097" max="9097" width="0.5546875" style="109" customWidth="1"/>
    <col min="9098" max="9101" width="9.109375" style="109"/>
    <col min="9102" max="9130" width="2.6640625" style="109" customWidth="1"/>
    <col min="9131" max="9262" width="9.109375" style="109"/>
    <col min="9263" max="9263" width="0.88671875" style="109" customWidth="1"/>
    <col min="9264" max="9264" width="2.5546875" style="109" customWidth="1"/>
    <col min="9265" max="9265" width="0.5546875" style="109" customWidth="1"/>
    <col min="9266" max="9266" width="2.5546875" style="109" customWidth="1"/>
    <col min="9267" max="9267" width="0.5546875" style="109" customWidth="1"/>
    <col min="9268" max="9268" width="2.5546875" style="109" customWidth="1"/>
    <col min="9269" max="9269" width="0.5546875" style="109" customWidth="1"/>
    <col min="9270" max="9270" width="2.5546875" style="109" customWidth="1"/>
    <col min="9271" max="9271" width="0.5546875" style="109" customWidth="1"/>
    <col min="9272" max="9272" width="2.5546875" style="109" customWidth="1"/>
    <col min="9273" max="9273" width="0.5546875" style="109" customWidth="1"/>
    <col min="9274" max="9274" width="2.5546875" style="109" customWidth="1"/>
    <col min="9275" max="9275" width="0.5546875" style="109" customWidth="1"/>
    <col min="9276" max="9276" width="2.5546875" style="109" customWidth="1"/>
    <col min="9277" max="9277" width="0.5546875" style="109" customWidth="1"/>
    <col min="9278" max="9278" width="2.5546875" style="109" customWidth="1"/>
    <col min="9279" max="9279" width="0.5546875" style="109" customWidth="1"/>
    <col min="9280" max="9280" width="2.5546875" style="109" customWidth="1"/>
    <col min="9281" max="9281" width="0.5546875" style="109" customWidth="1"/>
    <col min="9282" max="9282" width="2.5546875" style="109" customWidth="1"/>
    <col min="9283" max="9283" width="0.5546875" style="109" customWidth="1"/>
    <col min="9284" max="9284" width="2.5546875" style="109" customWidth="1"/>
    <col min="9285" max="9285" width="0.5546875" style="109" customWidth="1"/>
    <col min="9286" max="9286" width="2.5546875" style="109" customWidth="1"/>
    <col min="9287" max="9287" width="0.5546875" style="109" customWidth="1"/>
    <col min="9288" max="9288" width="2.5546875" style="109" customWidth="1"/>
    <col min="9289" max="9289" width="0.5546875" style="109" customWidth="1"/>
    <col min="9290" max="9290" width="2.5546875" style="109" customWidth="1"/>
    <col min="9291" max="9291" width="0.5546875" style="109" customWidth="1"/>
    <col min="9292" max="9292" width="2.5546875" style="109" customWidth="1"/>
    <col min="9293" max="9293" width="0.5546875" style="109" customWidth="1"/>
    <col min="9294" max="9294" width="2.5546875" style="109" customWidth="1"/>
    <col min="9295" max="9295" width="0.5546875" style="109" customWidth="1"/>
    <col min="9296" max="9296" width="2.5546875" style="109" customWidth="1"/>
    <col min="9297" max="9297" width="0.5546875" style="109" customWidth="1"/>
    <col min="9298" max="9298" width="2.5546875" style="109" customWidth="1"/>
    <col min="9299" max="9299" width="0.5546875" style="109" customWidth="1"/>
    <col min="9300" max="9300" width="2.5546875" style="109" customWidth="1"/>
    <col min="9301" max="9301" width="0.5546875" style="109" customWidth="1"/>
    <col min="9302" max="9302" width="2.5546875" style="109" customWidth="1"/>
    <col min="9303" max="9303" width="0.5546875" style="109" customWidth="1"/>
    <col min="9304" max="9304" width="2.5546875" style="109" customWidth="1"/>
    <col min="9305" max="9305" width="0.5546875" style="109" customWidth="1"/>
    <col min="9306" max="9306" width="2.5546875" style="109" customWidth="1"/>
    <col min="9307" max="9307" width="0.5546875" style="109" customWidth="1"/>
    <col min="9308" max="9308" width="2.5546875" style="109" customWidth="1"/>
    <col min="9309" max="9309" width="0.5546875" style="109" customWidth="1"/>
    <col min="9310" max="9310" width="2.5546875" style="109" customWidth="1"/>
    <col min="9311" max="9311" width="0.5546875" style="109" customWidth="1"/>
    <col min="9312" max="9312" width="2.5546875" style="109" customWidth="1"/>
    <col min="9313" max="9313" width="0.5546875" style="109" customWidth="1"/>
    <col min="9314" max="9314" width="2.5546875" style="109" customWidth="1"/>
    <col min="9315" max="9315" width="0.5546875" style="109" customWidth="1"/>
    <col min="9316" max="9316" width="2.5546875" style="109" customWidth="1"/>
    <col min="9317" max="9317" width="0.5546875" style="109" customWidth="1"/>
    <col min="9318" max="9318" width="2.5546875" style="109" customWidth="1"/>
    <col min="9319" max="9319" width="0.5546875" style="109" customWidth="1"/>
    <col min="9320" max="9320" width="2.5546875" style="109" customWidth="1"/>
    <col min="9321" max="9321" width="0.5546875" style="109" customWidth="1"/>
    <col min="9322" max="9322" width="2.5546875" style="109" customWidth="1"/>
    <col min="9323" max="9323" width="0.5546875" style="109" customWidth="1"/>
    <col min="9324" max="9324" width="2.5546875" style="109" customWidth="1"/>
    <col min="9325" max="9325" width="0.5546875" style="109" customWidth="1"/>
    <col min="9326" max="9326" width="2.5546875" style="109" customWidth="1"/>
    <col min="9327" max="9327" width="0.5546875" style="109" customWidth="1"/>
    <col min="9328" max="9328" width="2.5546875" style="109" customWidth="1"/>
    <col min="9329" max="9329" width="0.5546875" style="109" customWidth="1"/>
    <col min="9330" max="9330" width="2.5546875" style="109" customWidth="1"/>
    <col min="9331" max="9331" width="0.5546875" style="109" customWidth="1"/>
    <col min="9332" max="9332" width="2.5546875" style="109" customWidth="1"/>
    <col min="9333" max="9333" width="0.5546875" style="109" customWidth="1"/>
    <col min="9334" max="9334" width="2.5546875" style="109" customWidth="1"/>
    <col min="9335" max="9335" width="0.5546875" style="109" customWidth="1"/>
    <col min="9336" max="9336" width="2.5546875" style="109" customWidth="1"/>
    <col min="9337" max="9337" width="0.5546875" style="109" customWidth="1"/>
    <col min="9338" max="9338" width="2.5546875" style="109" customWidth="1"/>
    <col min="9339" max="9339" width="0.5546875" style="109" customWidth="1"/>
    <col min="9340" max="9340" width="2.5546875" style="109" customWidth="1"/>
    <col min="9341" max="9341" width="0.5546875" style="109" customWidth="1"/>
    <col min="9342" max="9342" width="2.5546875" style="109" customWidth="1"/>
    <col min="9343" max="9343" width="0.5546875" style="109" customWidth="1"/>
    <col min="9344" max="9344" width="2.5546875" style="109" customWidth="1"/>
    <col min="9345" max="9345" width="0.5546875" style="109" customWidth="1"/>
    <col min="9346" max="9346" width="2.5546875" style="109" customWidth="1"/>
    <col min="9347" max="9347" width="0.5546875" style="109" customWidth="1"/>
    <col min="9348" max="9348" width="2.5546875" style="109" customWidth="1"/>
    <col min="9349" max="9349" width="0.5546875" style="109" customWidth="1"/>
    <col min="9350" max="9350" width="2.5546875" style="109" customWidth="1"/>
    <col min="9351" max="9351" width="0.5546875" style="109" customWidth="1"/>
    <col min="9352" max="9352" width="2.5546875" style="109" customWidth="1"/>
    <col min="9353" max="9353" width="0.5546875" style="109" customWidth="1"/>
    <col min="9354" max="9357" width="9.109375" style="109"/>
    <col min="9358" max="9386" width="2.6640625" style="109" customWidth="1"/>
    <col min="9387" max="9518" width="9.109375" style="109"/>
    <col min="9519" max="9519" width="0.88671875" style="109" customWidth="1"/>
    <col min="9520" max="9520" width="2.5546875" style="109" customWidth="1"/>
    <col min="9521" max="9521" width="0.5546875" style="109" customWidth="1"/>
    <col min="9522" max="9522" width="2.5546875" style="109" customWidth="1"/>
    <col min="9523" max="9523" width="0.5546875" style="109" customWidth="1"/>
    <col min="9524" max="9524" width="2.5546875" style="109" customWidth="1"/>
    <col min="9525" max="9525" width="0.5546875" style="109" customWidth="1"/>
    <col min="9526" max="9526" width="2.5546875" style="109" customWidth="1"/>
    <col min="9527" max="9527" width="0.5546875" style="109" customWidth="1"/>
    <col min="9528" max="9528" width="2.5546875" style="109" customWidth="1"/>
    <col min="9529" max="9529" width="0.5546875" style="109" customWidth="1"/>
    <col min="9530" max="9530" width="2.5546875" style="109" customWidth="1"/>
    <col min="9531" max="9531" width="0.5546875" style="109" customWidth="1"/>
    <col min="9532" max="9532" width="2.5546875" style="109" customWidth="1"/>
    <col min="9533" max="9533" width="0.5546875" style="109" customWidth="1"/>
    <col min="9534" max="9534" width="2.5546875" style="109" customWidth="1"/>
    <col min="9535" max="9535" width="0.5546875" style="109" customWidth="1"/>
    <col min="9536" max="9536" width="2.5546875" style="109" customWidth="1"/>
    <col min="9537" max="9537" width="0.5546875" style="109" customWidth="1"/>
    <col min="9538" max="9538" width="2.5546875" style="109" customWidth="1"/>
    <col min="9539" max="9539" width="0.5546875" style="109" customWidth="1"/>
    <col min="9540" max="9540" width="2.5546875" style="109" customWidth="1"/>
    <col min="9541" max="9541" width="0.5546875" style="109" customWidth="1"/>
    <col min="9542" max="9542" width="2.5546875" style="109" customWidth="1"/>
    <col min="9543" max="9543" width="0.5546875" style="109" customWidth="1"/>
    <col min="9544" max="9544" width="2.5546875" style="109" customWidth="1"/>
    <col min="9545" max="9545" width="0.5546875" style="109" customWidth="1"/>
    <col min="9546" max="9546" width="2.5546875" style="109" customWidth="1"/>
    <col min="9547" max="9547" width="0.5546875" style="109" customWidth="1"/>
    <col min="9548" max="9548" width="2.5546875" style="109" customWidth="1"/>
    <col min="9549" max="9549" width="0.5546875" style="109" customWidth="1"/>
    <col min="9550" max="9550" width="2.5546875" style="109" customWidth="1"/>
    <col min="9551" max="9551" width="0.5546875" style="109" customWidth="1"/>
    <col min="9552" max="9552" width="2.5546875" style="109" customWidth="1"/>
    <col min="9553" max="9553" width="0.5546875" style="109" customWidth="1"/>
    <col min="9554" max="9554" width="2.5546875" style="109" customWidth="1"/>
    <col min="9555" max="9555" width="0.5546875" style="109" customWidth="1"/>
    <col min="9556" max="9556" width="2.5546875" style="109" customWidth="1"/>
    <col min="9557" max="9557" width="0.5546875" style="109" customWidth="1"/>
    <col min="9558" max="9558" width="2.5546875" style="109" customWidth="1"/>
    <col min="9559" max="9559" width="0.5546875" style="109" customWidth="1"/>
    <col min="9560" max="9560" width="2.5546875" style="109" customWidth="1"/>
    <col min="9561" max="9561" width="0.5546875" style="109" customWidth="1"/>
    <col min="9562" max="9562" width="2.5546875" style="109" customWidth="1"/>
    <col min="9563" max="9563" width="0.5546875" style="109" customWidth="1"/>
    <col min="9564" max="9564" width="2.5546875" style="109" customWidth="1"/>
    <col min="9565" max="9565" width="0.5546875" style="109" customWidth="1"/>
    <col min="9566" max="9566" width="2.5546875" style="109" customWidth="1"/>
    <col min="9567" max="9567" width="0.5546875" style="109" customWidth="1"/>
    <col min="9568" max="9568" width="2.5546875" style="109" customWidth="1"/>
    <col min="9569" max="9569" width="0.5546875" style="109" customWidth="1"/>
    <col min="9570" max="9570" width="2.5546875" style="109" customWidth="1"/>
    <col min="9571" max="9571" width="0.5546875" style="109" customWidth="1"/>
    <col min="9572" max="9572" width="2.5546875" style="109" customWidth="1"/>
    <col min="9573" max="9573" width="0.5546875" style="109" customWidth="1"/>
    <col min="9574" max="9574" width="2.5546875" style="109" customWidth="1"/>
    <col min="9575" max="9575" width="0.5546875" style="109" customWidth="1"/>
    <col min="9576" max="9576" width="2.5546875" style="109" customWidth="1"/>
    <col min="9577" max="9577" width="0.5546875" style="109" customWidth="1"/>
    <col min="9578" max="9578" width="2.5546875" style="109" customWidth="1"/>
    <col min="9579" max="9579" width="0.5546875" style="109" customWidth="1"/>
    <col min="9580" max="9580" width="2.5546875" style="109" customWidth="1"/>
    <col min="9581" max="9581" width="0.5546875" style="109" customWidth="1"/>
    <col min="9582" max="9582" width="2.5546875" style="109" customWidth="1"/>
    <col min="9583" max="9583" width="0.5546875" style="109" customWidth="1"/>
    <col min="9584" max="9584" width="2.5546875" style="109" customWidth="1"/>
    <col min="9585" max="9585" width="0.5546875" style="109" customWidth="1"/>
    <col min="9586" max="9586" width="2.5546875" style="109" customWidth="1"/>
    <col min="9587" max="9587" width="0.5546875" style="109" customWidth="1"/>
    <col min="9588" max="9588" width="2.5546875" style="109" customWidth="1"/>
    <col min="9589" max="9589" width="0.5546875" style="109" customWidth="1"/>
    <col min="9590" max="9590" width="2.5546875" style="109" customWidth="1"/>
    <col min="9591" max="9591" width="0.5546875" style="109" customWidth="1"/>
    <col min="9592" max="9592" width="2.5546875" style="109" customWidth="1"/>
    <col min="9593" max="9593" width="0.5546875" style="109" customWidth="1"/>
    <col min="9594" max="9594" width="2.5546875" style="109" customWidth="1"/>
    <col min="9595" max="9595" width="0.5546875" style="109" customWidth="1"/>
    <col min="9596" max="9596" width="2.5546875" style="109" customWidth="1"/>
    <col min="9597" max="9597" width="0.5546875" style="109" customWidth="1"/>
    <col min="9598" max="9598" width="2.5546875" style="109" customWidth="1"/>
    <col min="9599" max="9599" width="0.5546875" style="109" customWidth="1"/>
    <col min="9600" max="9600" width="2.5546875" style="109" customWidth="1"/>
    <col min="9601" max="9601" width="0.5546875" style="109" customWidth="1"/>
    <col min="9602" max="9602" width="2.5546875" style="109" customWidth="1"/>
    <col min="9603" max="9603" width="0.5546875" style="109" customWidth="1"/>
    <col min="9604" max="9604" width="2.5546875" style="109" customWidth="1"/>
    <col min="9605" max="9605" width="0.5546875" style="109" customWidth="1"/>
    <col min="9606" max="9606" width="2.5546875" style="109" customWidth="1"/>
    <col min="9607" max="9607" width="0.5546875" style="109" customWidth="1"/>
    <col min="9608" max="9608" width="2.5546875" style="109" customWidth="1"/>
    <col min="9609" max="9609" width="0.5546875" style="109" customWidth="1"/>
    <col min="9610" max="9613" width="9.109375" style="109"/>
    <col min="9614" max="9642" width="2.6640625" style="109" customWidth="1"/>
    <col min="9643" max="9774" width="9.109375" style="109"/>
    <col min="9775" max="9775" width="0.88671875" style="109" customWidth="1"/>
    <col min="9776" max="9776" width="2.5546875" style="109" customWidth="1"/>
    <col min="9777" max="9777" width="0.5546875" style="109" customWidth="1"/>
    <col min="9778" max="9778" width="2.5546875" style="109" customWidth="1"/>
    <col min="9779" max="9779" width="0.5546875" style="109" customWidth="1"/>
    <col min="9780" max="9780" width="2.5546875" style="109" customWidth="1"/>
    <col min="9781" max="9781" width="0.5546875" style="109" customWidth="1"/>
    <col min="9782" max="9782" width="2.5546875" style="109" customWidth="1"/>
    <col min="9783" max="9783" width="0.5546875" style="109" customWidth="1"/>
    <col min="9784" max="9784" width="2.5546875" style="109" customWidth="1"/>
    <col min="9785" max="9785" width="0.5546875" style="109" customWidth="1"/>
    <col min="9786" max="9786" width="2.5546875" style="109" customWidth="1"/>
    <col min="9787" max="9787" width="0.5546875" style="109" customWidth="1"/>
    <col min="9788" max="9788" width="2.5546875" style="109" customWidth="1"/>
    <col min="9789" max="9789" width="0.5546875" style="109" customWidth="1"/>
    <col min="9790" max="9790" width="2.5546875" style="109" customWidth="1"/>
    <col min="9791" max="9791" width="0.5546875" style="109" customWidth="1"/>
    <col min="9792" max="9792" width="2.5546875" style="109" customWidth="1"/>
    <col min="9793" max="9793" width="0.5546875" style="109" customWidth="1"/>
    <col min="9794" max="9794" width="2.5546875" style="109" customWidth="1"/>
    <col min="9795" max="9795" width="0.5546875" style="109" customWidth="1"/>
    <col min="9796" max="9796" width="2.5546875" style="109" customWidth="1"/>
    <col min="9797" max="9797" width="0.5546875" style="109" customWidth="1"/>
    <col min="9798" max="9798" width="2.5546875" style="109" customWidth="1"/>
    <col min="9799" max="9799" width="0.5546875" style="109" customWidth="1"/>
    <col min="9800" max="9800" width="2.5546875" style="109" customWidth="1"/>
    <col min="9801" max="9801" width="0.5546875" style="109" customWidth="1"/>
    <col min="9802" max="9802" width="2.5546875" style="109" customWidth="1"/>
    <col min="9803" max="9803" width="0.5546875" style="109" customWidth="1"/>
    <col min="9804" max="9804" width="2.5546875" style="109" customWidth="1"/>
    <col min="9805" max="9805" width="0.5546875" style="109" customWidth="1"/>
    <col min="9806" max="9806" width="2.5546875" style="109" customWidth="1"/>
    <col min="9807" max="9807" width="0.5546875" style="109" customWidth="1"/>
    <col min="9808" max="9808" width="2.5546875" style="109" customWidth="1"/>
    <col min="9809" max="9809" width="0.5546875" style="109" customWidth="1"/>
    <col min="9810" max="9810" width="2.5546875" style="109" customWidth="1"/>
    <col min="9811" max="9811" width="0.5546875" style="109" customWidth="1"/>
    <col min="9812" max="9812" width="2.5546875" style="109" customWidth="1"/>
    <col min="9813" max="9813" width="0.5546875" style="109" customWidth="1"/>
    <col min="9814" max="9814" width="2.5546875" style="109" customWidth="1"/>
    <col min="9815" max="9815" width="0.5546875" style="109" customWidth="1"/>
    <col min="9816" max="9816" width="2.5546875" style="109" customWidth="1"/>
    <col min="9817" max="9817" width="0.5546875" style="109" customWidth="1"/>
    <col min="9818" max="9818" width="2.5546875" style="109" customWidth="1"/>
    <col min="9819" max="9819" width="0.5546875" style="109" customWidth="1"/>
    <col min="9820" max="9820" width="2.5546875" style="109" customWidth="1"/>
    <col min="9821" max="9821" width="0.5546875" style="109" customWidth="1"/>
    <col min="9822" max="9822" width="2.5546875" style="109" customWidth="1"/>
    <col min="9823" max="9823" width="0.5546875" style="109" customWidth="1"/>
    <col min="9824" max="9824" width="2.5546875" style="109" customWidth="1"/>
    <col min="9825" max="9825" width="0.5546875" style="109" customWidth="1"/>
    <col min="9826" max="9826" width="2.5546875" style="109" customWidth="1"/>
    <col min="9827" max="9827" width="0.5546875" style="109" customWidth="1"/>
    <col min="9828" max="9828" width="2.5546875" style="109" customWidth="1"/>
    <col min="9829" max="9829" width="0.5546875" style="109" customWidth="1"/>
    <col min="9830" max="9830" width="2.5546875" style="109" customWidth="1"/>
    <col min="9831" max="9831" width="0.5546875" style="109" customWidth="1"/>
    <col min="9832" max="9832" width="2.5546875" style="109" customWidth="1"/>
    <col min="9833" max="9833" width="0.5546875" style="109" customWidth="1"/>
    <col min="9834" max="9834" width="2.5546875" style="109" customWidth="1"/>
    <col min="9835" max="9835" width="0.5546875" style="109" customWidth="1"/>
    <col min="9836" max="9836" width="2.5546875" style="109" customWidth="1"/>
    <col min="9837" max="9837" width="0.5546875" style="109" customWidth="1"/>
    <col min="9838" max="9838" width="2.5546875" style="109" customWidth="1"/>
    <col min="9839" max="9839" width="0.5546875" style="109" customWidth="1"/>
    <col min="9840" max="9840" width="2.5546875" style="109" customWidth="1"/>
    <col min="9841" max="9841" width="0.5546875" style="109" customWidth="1"/>
    <col min="9842" max="9842" width="2.5546875" style="109" customWidth="1"/>
    <col min="9843" max="9843" width="0.5546875" style="109" customWidth="1"/>
    <col min="9844" max="9844" width="2.5546875" style="109" customWidth="1"/>
    <col min="9845" max="9845" width="0.5546875" style="109" customWidth="1"/>
    <col min="9846" max="9846" width="2.5546875" style="109" customWidth="1"/>
    <col min="9847" max="9847" width="0.5546875" style="109" customWidth="1"/>
    <col min="9848" max="9848" width="2.5546875" style="109" customWidth="1"/>
    <col min="9849" max="9849" width="0.5546875" style="109" customWidth="1"/>
    <col min="9850" max="9850" width="2.5546875" style="109" customWidth="1"/>
    <col min="9851" max="9851" width="0.5546875" style="109" customWidth="1"/>
    <col min="9852" max="9852" width="2.5546875" style="109" customWidth="1"/>
    <col min="9853" max="9853" width="0.5546875" style="109" customWidth="1"/>
    <col min="9854" max="9854" width="2.5546875" style="109" customWidth="1"/>
    <col min="9855" max="9855" width="0.5546875" style="109" customWidth="1"/>
    <col min="9856" max="9856" width="2.5546875" style="109" customWidth="1"/>
    <col min="9857" max="9857" width="0.5546875" style="109" customWidth="1"/>
    <col min="9858" max="9858" width="2.5546875" style="109" customWidth="1"/>
    <col min="9859" max="9859" width="0.5546875" style="109" customWidth="1"/>
    <col min="9860" max="9860" width="2.5546875" style="109" customWidth="1"/>
    <col min="9861" max="9861" width="0.5546875" style="109" customWidth="1"/>
    <col min="9862" max="9862" width="2.5546875" style="109" customWidth="1"/>
    <col min="9863" max="9863" width="0.5546875" style="109" customWidth="1"/>
    <col min="9864" max="9864" width="2.5546875" style="109" customWidth="1"/>
    <col min="9865" max="9865" width="0.5546875" style="109" customWidth="1"/>
    <col min="9866" max="9869" width="9.109375" style="109"/>
    <col min="9870" max="9898" width="2.6640625" style="109" customWidth="1"/>
    <col min="9899" max="10030" width="9.109375" style="109"/>
    <col min="10031" max="10031" width="0.88671875" style="109" customWidth="1"/>
    <col min="10032" max="10032" width="2.5546875" style="109" customWidth="1"/>
    <col min="10033" max="10033" width="0.5546875" style="109" customWidth="1"/>
    <col min="10034" max="10034" width="2.5546875" style="109" customWidth="1"/>
    <col min="10035" max="10035" width="0.5546875" style="109" customWidth="1"/>
    <col min="10036" max="10036" width="2.5546875" style="109" customWidth="1"/>
    <col min="10037" max="10037" width="0.5546875" style="109" customWidth="1"/>
    <col min="10038" max="10038" width="2.5546875" style="109" customWidth="1"/>
    <col min="10039" max="10039" width="0.5546875" style="109" customWidth="1"/>
    <col min="10040" max="10040" width="2.5546875" style="109" customWidth="1"/>
    <col min="10041" max="10041" width="0.5546875" style="109" customWidth="1"/>
    <col min="10042" max="10042" width="2.5546875" style="109" customWidth="1"/>
    <col min="10043" max="10043" width="0.5546875" style="109" customWidth="1"/>
    <col min="10044" max="10044" width="2.5546875" style="109" customWidth="1"/>
    <col min="10045" max="10045" width="0.5546875" style="109" customWidth="1"/>
    <col min="10046" max="10046" width="2.5546875" style="109" customWidth="1"/>
    <col min="10047" max="10047" width="0.5546875" style="109" customWidth="1"/>
    <col min="10048" max="10048" width="2.5546875" style="109" customWidth="1"/>
    <col min="10049" max="10049" width="0.5546875" style="109" customWidth="1"/>
    <col min="10050" max="10050" width="2.5546875" style="109" customWidth="1"/>
    <col min="10051" max="10051" width="0.5546875" style="109" customWidth="1"/>
    <col min="10052" max="10052" width="2.5546875" style="109" customWidth="1"/>
    <col min="10053" max="10053" width="0.5546875" style="109" customWidth="1"/>
    <col min="10054" max="10054" width="2.5546875" style="109" customWidth="1"/>
    <col min="10055" max="10055" width="0.5546875" style="109" customWidth="1"/>
    <col min="10056" max="10056" width="2.5546875" style="109" customWidth="1"/>
    <col min="10057" max="10057" width="0.5546875" style="109" customWidth="1"/>
    <col min="10058" max="10058" width="2.5546875" style="109" customWidth="1"/>
    <col min="10059" max="10059" width="0.5546875" style="109" customWidth="1"/>
    <col min="10060" max="10060" width="2.5546875" style="109" customWidth="1"/>
    <col min="10061" max="10061" width="0.5546875" style="109" customWidth="1"/>
    <col min="10062" max="10062" width="2.5546875" style="109" customWidth="1"/>
    <col min="10063" max="10063" width="0.5546875" style="109" customWidth="1"/>
    <col min="10064" max="10064" width="2.5546875" style="109" customWidth="1"/>
    <col min="10065" max="10065" width="0.5546875" style="109" customWidth="1"/>
    <col min="10066" max="10066" width="2.5546875" style="109" customWidth="1"/>
    <col min="10067" max="10067" width="0.5546875" style="109" customWidth="1"/>
    <col min="10068" max="10068" width="2.5546875" style="109" customWidth="1"/>
    <col min="10069" max="10069" width="0.5546875" style="109" customWidth="1"/>
    <col min="10070" max="10070" width="2.5546875" style="109" customWidth="1"/>
    <col min="10071" max="10071" width="0.5546875" style="109" customWidth="1"/>
    <col min="10072" max="10072" width="2.5546875" style="109" customWidth="1"/>
    <col min="10073" max="10073" width="0.5546875" style="109" customWidth="1"/>
    <col min="10074" max="10074" width="2.5546875" style="109" customWidth="1"/>
    <col min="10075" max="10075" width="0.5546875" style="109" customWidth="1"/>
    <col min="10076" max="10076" width="2.5546875" style="109" customWidth="1"/>
    <col min="10077" max="10077" width="0.5546875" style="109" customWidth="1"/>
    <col min="10078" max="10078" width="2.5546875" style="109" customWidth="1"/>
    <col min="10079" max="10079" width="0.5546875" style="109" customWidth="1"/>
    <col min="10080" max="10080" width="2.5546875" style="109" customWidth="1"/>
    <col min="10081" max="10081" width="0.5546875" style="109" customWidth="1"/>
    <col min="10082" max="10082" width="2.5546875" style="109" customWidth="1"/>
    <col min="10083" max="10083" width="0.5546875" style="109" customWidth="1"/>
    <col min="10084" max="10084" width="2.5546875" style="109" customWidth="1"/>
    <col min="10085" max="10085" width="0.5546875" style="109" customWidth="1"/>
    <col min="10086" max="10086" width="2.5546875" style="109" customWidth="1"/>
    <col min="10087" max="10087" width="0.5546875" style="109" customWidth="1"/>
    <col min="10088" max="10088" width="2.5546875" style="109" customWidth="1"/>
    <col min="10089" max="10089" width="0.5546875" style="109" customWidth="1"/>
    <col min="10090" max="10090" width="2.5546875" style="109" customWidth="1"/>
    <col min="10091" max="10091" width="0.5546875" style="109" customWidth="1"/>
    <col min="10092" max="10092" width="2.5546875" style="109" customWidth="1"/>
    <col min="10093" max="10093" width="0.5546875" style="109" customWidth="1"/>
    <col min="10094" max="10094" width="2.5546875" style="109" customWidth="1"/>
    <col min="10095" max="10095" width="0.5546875" style="109" customWidth="1"/>
    <col min="10096" max="10096" width="2.5546875" style="109" customWidth="1"/>
    <col min="10097" max="10097" width="0.5546875" style="109" customWidth="1"/>
    <col min="10098" max="10098" width="2.5546875" style="109" customWidth="1"/>
    <col min="10099" max="10099" width="0.5546875" style="109" customWidth="1"/>
    <col min="10100" max="10100" width="2.5546875" style="109" customWidth="1"/>
    <col min="10101" max="10101" width="0.5546875" style="109" customWidth="1"/>
    <col min="10102" max="10102" width="2.5546875" style="109" customWidth="1"/>
    <col min="10103" max="10103" width="0.5546875" style="109" customWidth="1"/>
    <col min="10104" max="10104" width="2.5546875" style="109" customWidth="1"/>
    <col min="10105" max="10105" width="0.5546875" style="109" customWidth="1"/>
    <col min="10106" max="10106" width="2.5546875" style="109" customWidth="1"/>
    <col min="10107" max="10107" width="0.5546875" style="109" customWidth="1"/>
    <col min="10108" max="10108" width="2.5546875" style="109" customWidth="1"/>
    <col min="10109" max="10109" width="0.5546875" style="109" customWidth="1"/>
    <col min="10110" max="10110" width="2.5546875" style="109" customWidth="1"/>
    <col min="10111" max="10111" width="0.5546875" style="109" customWidth="1"/>
    <col min="10112" max="10112" width="2.5546875" style="109" customWidth="1"/>
    <col min="10113" max="10113" width="0.5546875" style="109" customWidth="1"/>
    <col min="10114" max="10114" width="2.5546875" style="109" customWidth="1"/>
    <col min="10115" max="10115" width="0.5546875" style="109" customWidth="1"/>
    <col min="10116" max="10116" width="2.5546875" style="109" customWidth="1"/>
    <col min="10117" max="10117" width="0.5546875" style="109" customWidth="1"/>
    <col min="10118" max="10118" width="2.5546875" style="109" customWidth="1"/>
    <col min="10119" max="10119" width="0.5546875" style="109" customWidth="1"/>
    <col min="10120" max="10120" width="2.5546875" style="109" customWidth="1"/>
    <col min="10121" max="10121" width="0.5546875" style="109" customWidth="1"/>
    <col min="10122" max="10125" width="9.109375" style="109"/>
    <col min="10126" max="10154" width="2.6640625" style="109" customWidth="1"/>
    <col min="10155" max="10286" width="9.109375" style="109"/>
    <col min="10287" max="10287" width="0.88671875" style="109" customWidth="1"/>
    <col min="10288" max="10288" width="2.5546875" style="109" customWidth="1"/>
    <col min="10289" max="10289" width="0.5546875" style="109" customWidth="1"/>
    <col min="10290" max="10290" width="2.5546875" style="109" customWidth="1"/>
    <col min="10291" max="10291" width="0.5546875" style="109" customWidth="1"/>
    <col min="10292" max="10292" width="2.5546875" style="109" customWidth="1"/>
    <col min="10293" max="10293" width="0.5546875" style="109" customWidth="1"/>
    <col min="10294" max="10294" width="2.5546875" style="109" customWidth="1"/>
    <col min="10295" max="10295" width="0.5546875" style="109" customWidth="1"/>
    <col min="10296" max="10296" width="2.5546875" style="109" customWidth="1"/>
    <col min="10297" max="10297" width="0.5546875" style="109" customWidth="1"/>
    <col min="10298" max="10298" width="2.5546875" style="109" customWidth="1"/>
    <col min="10299" max="10299" width="0.5546875" style="109" customWidth="1"/>
    <col min="10300" max="10300" width="2.5546875" style="109" customWidth="1"/>
    <col min="10301" max="10301" width="0.5546875" style="109" customWidth="1"/>
    <col min="10302" max="10302" width="2.5546875" style="109" customWidth="1"/>
    <col min="10303" max="10303" width="0.5546875" style="109" customWidth="1"/>
    <col min="10304" max="10304" width="2.5546875" style="109" customWidth="1"/>
    <col min="10305" max="10305" width="0.5546875" style="109" customWidth="1"/>
    <col min="10306" max="10306" width="2.5546875" style="109" customWidth="1"/>
    <col min="10307" max="10307" width="0.5546875" style="109" customWidth="1"/>
    <col min="10308" max="10308" width="2.5546875" style="109" customWidth="1"/>
    <col min="10309" max="10309" width="0.5546875" style="109" customWidth="1"/>
    <col min="10310" max="10310" width="2.5546875" style="109" customWidth="1"/>
    <col min="10311" max="10311" width="0.5546875" style="109" customWidth="1"/>
    <col min="10312" max="10312" width="2.5546875" style="109" customWidth="1"/>
    <col min="10313" max="10313" width="0.5546875" style="109" customWidth="1"/>
    <col min="10314" max="10314" width="2.5546875" style="109" customWidth="1"/>
    <col min="10315" max="10315" width="0.5546875" style="109" customWidth="1"/>
    <col min="10316" max="10316" width="2.5546875" style="109" customWidth="1"/>
    <col min="10317" max="10317" width="0.5546875" style="109" customWidth="1"/>
    <col min="10318" max="10318" width="2.5546875" style="109" customWidth="1"/>
    <col min="10319" max="10319" width="0.5546875" style="109" customWidth="1"/>
    <col min="10320" max="10320" width="2.5546875" style="109" customWidth="1"/>
    <col min="10321" max="10321" width="0.5546875" style="109" customWidth="1"/>
    <col min="10322" max="10322" width="2.5546875" style="109" customWidth="1"/>
    <col min="10323" max="10323" width="0.5546875" style="109" customWidth="1"/>
    <col min="10324" max="10324" width="2.5546875" style="109" customWidth="1"/>
    <col min="10325" max="10325" width="0.5546875" style="109" customWidth="1"/>
    <col min="10326" max="10326" width="2.5546875" style="109" customWidth="1"/>
    <col min="10327" max="10327" width="0.5546875" style="109" customWidth="1"/>
    <col min="10328" max="10328" width="2.5546875" style="109" customWidth="1"/>
    <col min="10329" max="10329" width="0.5546875" style="109" customWidth="1"/>
    <col min="10330" max="10330" width="2.5546875" style="109" customWidth="1"/>
    <col min="10331" max="10331" width="0.5546875" style="109" customWidth="1"/>
    <col min="10332" max="10332" width="2.5546875" style="109" customWidth="1"/>
    <col min="10333" max="10333" width="0.5546875" style="109" customWidth="1"/>
    <col min="10334" max="10334" width="2.5546875" style="109" customWidth="1"/>
    <col min="10335" max="10335" width="0.5546875" style="109" customWidth="1"/>
    <col min="10336" max="10336" width="2.5546875" style="109" customWidth="1"/>
    <col min="10337" max="10337" width="0.5546875" style="109" customWidth="1"/>
    <col min="10338" max="10338" width="2.5546875" style="109" customWidth="1"/>
    <col min="10339" max="10339" width="0.5546875" style="109" customWidth="1"/>
    <col min="10340" max="10340" width="2.5546875" style="109" customWidth="1"/>
    <col min="10341" max="10341" width="0.5546875" style="109" customWidth="1"/>
    <col min="10342" max="10342" width="2.5546875" style="109" customWidth="1"/>
    <col min="10343" max="10343" width="0.5546875" style="109" customWidth="1"/>
    <col min="10344" max="10344" width="2.5546875" style="109" customWidth="1"/>
    <col min="10345" max="10345" width="0.5546875" style="109" customWidth="1"/>
    <col min="10346" max="10346" width="2.5546875" style="109" customWidth="1"/>
    <col min="10347" max="10347" width="0.5546875" style="109" customWidth="1"/>
    <col min="10348" max="10348" width="2.5546875" style="109" customWidth="1"/>
    <col min="10349" max="10349" width="0.5546875" style="109" customWidth="1"/>
    <col min="10350" max="10350" width="2.5546875" style="109" customWidth="1"/>
    <col min="10351" max="10351" width="0.5546875" style="109" customWidth="1"/>
    <col min="10352" max="10352" width="2.5546875" style="109" customWidth="1"/>
    <col min="10353" max="10353" width="0.5546875" style="109" customWidth="1"/>
    <col min="10354" max="10354" width="2.5546875" style="109" customWidth="1"/>
    <col min="10355" max="10355" width="0.5546875" style="109" customWidth="1"/>
    <col min="10356" max="10356" width="2.5546875" style="109" customWidth="1"/>
    <col min="10357" max="10357" width="0.5546875" style="109" customWidth="1"/>
    <col min="10358" max="10358" width="2.5546875" style="109" customWidth="1"/>
    <col min="10359" max="10359" width="0.5546875" style="109" customWidth="1"/>
    <col min="10360" max="10360" width="2.5546875" style="109" customWidth="1"/>
    <col min="10361" max="10361" width="0.5546875" style="109" customWidth="1"/>
    <col min="10362" max="10362" width="2.5546875" style="109" customWidth="1"/>
    <col min="10363" max="10363" width="0.5546875" style="109" customWidth="1"/>
    <col min="10364" max="10364" width="2.5546875" style="109" customWidth="1"/>
    <col min="10365" max="10365" width="0.5546875" style="109" customWidth="1"/>
    <col min="10366" max="10366" width="2.5546875" style="109" customWidth="1"/>
    <col min="10367" max="10367" width="0.5546875" style="109" customWidth="1"/>
    <col min="10368" max="10368" width="2.5546875" style="109" customWidth="1"/>
    <col min="10369" max="10369" width="0.5546875" style="109" customWidth="1"/>
    <col min="10370" max="10370" width="2.5546875" style="109" customWidth="1"/>
    <col min="10371" max="10371" width="0.5546875" style="109" customWidth="1"/>
    <col min="10372" max="10372" width="2.5546875" style="109" customWidth="1"/>
    <col min="10373" max="10373" width="0.5546875" style="109" customWidth="1"/>
    <col min="10374" max="10374" width="2.5546875" style="109" customWidth="1"/>
    <col min="10375" max="10375" width="0.5546875" style="109" customWidth="1"/>
    <col min="10376" max="10376" width="2.5546875" style="109" customWidth="1"/>
    <col min="10377" max="10377" width="0.5546875" style="109" customWidth="1"/>
    <col min="10378" max="10381" width="9.109375" style="109"/>
    <col min="10382" max="10410" width="2.6640625" style="109" customWidth="1"/>
    <col min="10411" max="10542" width="9.109375" style="109"/>
    <col min="10543" max="10543" width="0.88671875" style="109" customWidth="1"/>
    <col min="10544" max="10544" width="2.5546875" style="109" customWidth="1"/>
    <col min="10545" max="10545" width="0.5546875" style="109" customWidth="1"/>
    <col min="10546" max="10546" width="2.5546875" style="109" customWidth="1"/>
    <col min="10547" max="10547" width="0.5546875" style="109" customWidth="1"/>
    <col min="10548" max="10548" width="2.5546875" style="109" customWidth="1"/>
    <col min="10549" max="10549" width="0.5546875" style="109" customWidth="1"/>
    <col min="10550" max="10550" width="2.5546875" style="109" customWidth="1"/>
    <col min="10551" max="10551" width="0.5546875" style="109" customWidth="1"/>
    <col min="10552" max="10552" width="2.5546875" style="109" customWidth="1"/>
    <col min="10553" max="10553" width="0.5546875" style="109" customWidth="1"/>
    <col min="10554" max="10554" width="2.5546875" style="109" customWidth="1"/>
    <col min="10555" max="10555" width="0.5546875" style="109" customWidth="1"/>
    <col min="10556" max="10556" width="2.5546875" style="109" customWidth="1"/>
    <col min="10557" max="10557" width="0.5546875" style="109" customWidth="1"/>
    <col min="10558" max="10558" width="2.5546875" style="109" customWidth="1"/>
    <col min="10559" max="10559" width="0.5546875" style="109" customWidth="1"/>
    <col min="10560" max="10560" width="2.5546875" style="109" customWidth="1"/>
    <col min="10561" max="10561" width="0.5546875" style="109" customWidth="1"/>
    <col min="10562" max="10562" width="2.5546875" style="109" customWidth="1"/>
    <col min="10563" max="10563" width="0.5546875" style="109" customWidth="1"/>
    <col min="10564" max="10564" width="2.5546875" style="109" customWidth="1"/>
    <col min="10565" max="10565" width="0.5546875" style="109" customWidth="1"/>
    <col min="10566" max="10566" width="2.5546875" style="109" customWidth="1"/>
    <col min="10567" max="10567" width="0.5546875" style="109" customWidth="1"/>
    <col min="10568" max="10568" width="2.5546875" style="109" customWidth="1"/>
    <col min="10569" max="10569" width="0.5546875" style="109" customWidth="1"/>
    <col min="10570" max="10570" width="2.5546875" style="109" customWidth="1"/>
    <col min="10571" max="10571" width="0.5546875" style="109" customWidth="1"/>
    <col min="10572" max="10572" width="2.5546875" style="109" customWidth="1"/>
    <col min="10573" max="10573" width="0.5546875" style="109" customWidth="1"/>
    <col min="10574" max="10574" width="2.5546875" style="109" customWidth="1"/>
    <col min="10575" max="10575" width="0.5546875" style="109" customWidth="1"/>
    <col min="10576" max="10576" width="2.5546875" style="109" customWidth="1"/>
    <col min="10577" max="10577" width="0.5546875" style="109" customWidth="1"/>
    <col min="10578" max="10578" width="2.5546875" style="109" customWidth="1"/>
    <col min="10579" max="10579" width="0.5546875" style="109" customWidth="1"/>
    <col min="10580" max="10580" width="2.5546875" style="109" customWidth="1"/>
    <col min="10581" max="10581" width="0.5546875" style="109" customWidth="1"/>
    <col min="10582" max="10582" width="2.5546875" style="109" customWidth="1"/>
    <col min="10583" max="10583" width="0.5546875" style="109" customWidth="1"/>
    <col min="10584" max="10584" width="2.5546875" style="109" customWidth="1"/>
    <col min="10585" max="10585" width="0.5546875" style="109" customWidth="1"/>
    <col min="10586" max="10586" width="2.5546875" style="109" customWidth="1"/>
    <col min="10587" max="10587" width="0.5546875" style="109" customWidth="1"/>
    <col min="10588" max="10588" width="2.5546875" style="109" customWidth="1"/>
    <col min="10589" max="10589" width="0.5546875" style="109" customWidth="1"/>
    <col min="10590" max="10590" width="2.5546875" style="109" customWidth="1"/>
    <col min="10591" max="10591" width="0.5546875" style="109" customWidth="1"/>
    <col min="10592" max="10592" width="2.5546875" style="109" customWidth="1"/>
    <col min="10593" max="10593" width="0.5546875" style="109" customWidth="1"/>
    <col min="10594" max="10594" width="2.5546875" style="109" customWidth="1"/>
    <col min="10595" max="10595" width="0.5546875" style="109" customWidth="1"/>
    <col min="10596" max="10596" width="2.5546875" style="109" customWidth="1"/>
    <col min="10597" max="10597" width="0.5546875" style="109" customWidth="1"/>
    <col min="10598" max="10598" width="2.5546875" style="109" customWidth="1"/>
    <col min="10599" max="10599" width="0.5546875" style="109" customWidth="1"/>
    <col min="10600" max="10600" width="2.5546875" style="109" customWidth="1"/>
    <col min="10601" max="10601" width="0.5546875" style="109" customWidth="1"/>
    <col min="10602" max="10602" width="2.5546875" style="109" customWidth="1"/>
    <col min="10603" max="10603" width="0.5546875" style="109" customWidth="1"/>
    <col min="10604" max="10604" width="2.5546875" style="109" customWidth="1"/>
    <col min="10605" max="10605" width="0.5546875" style="109" customWidth="1"/>
    <col min="10606" max="10606" width="2.5546875" style="109" customWidth="1"/>
    <col min="10607" max="10607" width="0.5546875" style="109" customWidth="1"/>
    <col min="10608" max="10608" width="2.5546875" style="109" customWidth="1"/>
    <col min="10609" max="10609" width="0.5546875" style="109" customWidth="1"/>
    <col min="10610" max="10610" width="2.5546875" style="109" customWidth="1"/>
    <col min="10611" max="10611" width="0.5546875" style="109" customWidth="1"/>
    <col min="10612" max="10612" width="2.5546875" style="109" customWidth="1"/>
    <col min="10613" max="10613" width="0.5546875" style="109" customWidth="1"/>
    <col min="10614" max="10614" width="2.5546875" style="109" customWidth="1"/>
    <col min="10615" max="10615" width="0.5546875" style="109" customWidth="1"/>
    <col min="10616" max="10616" width="2.5546875" style="109" customWidth="1"/>
    <col min="10617" max="10617" width="0.5546875" style="109" customWidth="1"/>
    <col min="10618" max="10618" width="2.5546875" style="109" customWidth="1"/>
    <col min="10619" max="10619" width="0.5546875" style="109" customWidth="1"/>
    <col min="10620" max="10620" width="2.5546875" style="109" customWidth="1"/>
    <col min="10621" max="10621" width="0.5546875" style="109" customWidth="1"/>
    <col min="10622" max="10622" width="2.5546875" style="109" customWidth="1"/>
    <col min="10623" max="10623" width="0.5546875" style="109" customWidth="1"/>
    <col min="10624" max="10624" width="2.5546875" style="109" customWidth="1"/>
    <col min="10625" max="10625" width="0.5546875" style="109" customWidth="1"/>
    <col min="10626" max="10626" width="2.5546875" style="109" customWidth="1"/>
    <col min="10627" max="10627" width="0.5546875" style="109" customWidth="1"/>
    <col min="10628" max="10628" width="2.5546875" style="109" customWidth="1"/>
    <col min="10629" max="10629" width="0.5546875" style="109" customWidth="1"/>
    <col min="10630" max="10630" width="2.5546875" style="109" customWidth="1"/>
    <col min="10631" max="10631" width="0.5546875" style="109" customWidth="1"/>
    <col min="10632" max="10632" width="2.5546875" style="109" customWidth="1"/>
    <col min="10633" max="10633" width="0.5546875" style="109" customWidth="1"/>
    <col min="10634" max="10637" width="9.109375" style="109"/>
    <col min="10638" max="10666" width="2.6640625" style="109" customWidth="1"/>
    <col min="10667" max="10798" width="9.109375" style="109"/>
    <col min="10799" max="10799" width="0.88671875" style="109" customWidth="1"/>
    <col min="10800" max="10800" width="2.5546875" style="109" customWidth="1"/>
    <col min="10801" max="10801" width="0.5546875" style="109" customWidth="1"/>
    <col min="10802" max="10802" width="2.5546875" style="109" customWidth="1"/>
    <col min="10803" max="10803" width="0.5546875" style="109" customWidth="1"/>
    <col min="10804" max="10804" width="2.5546875" style="109" customWidth="1"/>
    <col min="10805" max="10805" width="0.5546875" style="109" customWidth="1"/>
    <col min="10806" max="10806" width="2.5546875" style="109" customWidth="1"/>
    <col min="10807" max="10807" width="0.5546875" style="109" customWidth="1"/>
    <col min="10808" max="10808" width="2.5546875" style="109" customWidth="1"/>
    <col min="10809" max="10809" width="0.5546875" style="109" customWidth="1"/>
    <col min="10810" max="10810" width="2.5546875" style="109" customWidth="1"/>
    <col min="10811" max="10811" width="0.5546875" style="109" customWidth="1"/>
    <col min="10812" max="10812" width="2.5546875" style="109" customWidth="1"/>
    <col min="10813" max="10813" width="0.5546875" style="109" customWidth="1"/>
    <col min="10814" max="10814" width="2.5546875" style="109" customWidth="1"/>
    <col min="10815" max="10815" width="0.5546875" style="109" customWidth="1"/>
    <col min="10816" max="10816" width="2.5546875" style="109" customWidth="1"/>
    <col min="10817" max="10817" width="0.5546875" style="109" customWidth="1"/>
    <col min="10818" max="10818" width="2.5546875" style="109" customWidth="1"/>
    <col min="10819" max="10819" width="0.5546875" style="109" customWidth="1"/>
    <col min="10820" max="10820" width="2.5546875" style="109" customWidth="1"/>
    <col min="10821" max="10821" width="0.5546875" style="109" customWidth="1"/>
    <col min="10822" max="10822" width="2.5546875" style="109" customWidth="1"/>
    <col min="10823" max="10823" width="0.5546875" style="109" customWidth="1"/>
    <col min="10824" max="10824" width="2.5546875" style="109" customWidth="1"/>
    <col min="10825" max="10825" width="0.5546875" style="109" customWidth="1"/>
    <col min="10826" max="10826" width="2.5546875" style="109" customWidth="1"/>
    <col min="10827" max="10827" width="0.5546875" style="109" customWidth="1"/>
    <col min="10828" max="10828" width="2.5546875" style="109" customWidth="1"/>
    <col min="10829" max="10829" width="0.5546875" style="109" customWidth="1"/>
    <col min="10830" max="10830" width="2.5546875" style="109" customWidth="1"/>
    <col min="10831" max="10831" width="0.5546875" style="109" customWidth="1"/>
    <col min="10832" max="10832" width="2.5546875" style="109" customWidth="1"/>
    <col min="10833" max="10833" width="0.5546875" style="109" customWidth="1"/>
    <col min="10834" max="10834" width="2.5546875" style="109" customWidth="1"/>
    <col min="10835" max="10835" width="0.5546875" style="109" customWidth="1"/>
    <col min="10836" max="10836" width="2.5546875" style="109" customWidth="1"/>
    <col min="10837" max="10837" width="0.5546875" style="109" customWidth="1"/>
    <col min="10838" max="10838" width="2.5546875" style="109" customWidth="1"/>
    <col min="10839" max="10839" width="0.5546875" style="109" customWidth="1"/>
    <col min="10840" max="10840" width="2.5546875" style="109" customWidth="1"/>
    <col min="10841" max="10841" width="0.5546875" style="109" customWidth="1"/>
    <col min="10842" max="10842" width="2.5546875" style="109" customWidth="1"/>
    <col min="10843" max="10843" width="0.5546875" style="109" customWidth="1"/>
    <col min="10844" max="10844" width="2.5546875" style="109" customWidth="1"/>
    <col min="10845" max="10845" width="0.5546875" style="109" customWidth="1"/>
    <col min="10846" max="10846" width="2.5546875" style="109" customWidth="1"/>
    <col min="10847" max="10847" width="0.5546875" style="109" customWidth="1"/>
    <col min="10848" max="10848" width="2.5546875" style="109" customWidth="1"/>
    <col min="10849" max="10849" width="0.5546875" style="109" customWidth="1"/>
    <col min="10850" max="10850" width="2.5546875" style="109" customWidth="1"/>
    <col min="10851" max="10851" width="0.5546875" style="109" customWidth="1"/>
    <col min="10852" max="10852" width="2.5546875" style="109" customWidth="1"/>
    <col min="10853" max="10853" width="0.5546875" style="109" customWidth="1"/>
    <col min="10854" max="10854" width="2.5546875" style="109" customWidth="1"/>
    <col min="10855" max="10855" width="0.5546875" style="109" customWidth="1"/>
    <col min="10856" max="10856" width="2.5546875" style="109" customWidth="1"/>
    <col min="10857" max="10857" width="0.5546875" style="109" customWidth="1"/>
    <col min="10858" max="10858" width="2.5546875" style="109" customWidth="1"/>
    <col min="10859" max="10859" width="0.5546875" style="109" customWidth="1"/>
    <col min="10860" max="10860" width="2.5546875" style="109" customWidth="1"/>
    <col min="10861" max="10861" width="0.5546875" style="109" customWidth="1"/>
    <col min="10862" max="10862" width="2.5546875" style="109" customWidth="1"/>
    <col min="10863" max="10863" width="0.5546875" style="109" customWidth="1"/>
    <col min="10864" max="10864" width="2.5546875" style="109" customWidth="1"/>
    <col min="10865" max="10865" width="0.5546875" style="109" customWidth="1"/>
    <col min="10866" max="10866" width="2.5546875" style="109" customWidth="1"/>
    <col min="10867" max="10867" width="0.5546875" style="109" customWidth="1"/>
    <col min="10868" max="10868" width="2.5546875" style="109" customWidth="1"/>
    <col min="10869" max="10869" width="0.5546875" style="109" customWidth="1"/>
    <col min="10870" max="10870" width="2.5546875" style="109" customWidth="1"/>
    <col min="10871" max="10871" width="0.5546875" style="109" customWidth="1"/>
    <col min="10872" max="10872" width="2.5546875" style="109" customWidth="1"/>
    <col min="10873" max="10873" width="0.5546875" style="109" customWidth="1"/>
    <col min="10874" max="10874" width="2.5546875" style="109" customWidth="1"/>
    <col min="10875" max="10875" width="0.5546875" style="109" customWidth="1"/>
    <col min="10876" max="10876" width="2.5546875" style="109" customWidth="1"/>
    <col min="10877" max="10877" width="0.5546875" style="109" customWidth="1"/>
    <col min="10878" max="10878" width="2.5546875" style="109" customWidth="1"/>
    <col min="10879" max="10879" width="0.5546875" style="109" customWidth="1"/>
    <col min="10880" max="10880" width="2.5546875" style="109" customWidth="1"/>
    <col min="10881" max="10881" width="0.5546875" style="109" customWidth="1"/>
    <col min="10882" max="10882" width="2.5546875" style="109" customWidth="1"/>
    <col min="10883" max="10883" width="0.5546875" style="109" customWidth="1"/>
    <col min="10884" max="10884" width="2.5546875" style="109" customWidth="1"/>
    <col min="10885" max="10885" width="0.5546875" style="109" customWidth="1"/>
    <col min="10886" max="10886" width="2.5546875" style="109" customWidth="1"/>
    <col min="10887" max="10887" width="0.5546875" style="109" customWidth="1"/>
    <col min="10888" max="10888" width="2.5546875" style="109" customWidth="1"/>
    <col min="10889" max="10889" width="0.5546875" style="109" customWidth="1"/>
    <col min="10890" max="10893" width="9.109375" style="109"/>
    <col min="10894" max="10922" width="2.6640625" style="109" customWidth="1"/>
    <col min="10923" max="11054" width="9.109375" style="109"/>
    <col min="11055" max="11055" width="0.88671875" style="109" customWidth="1"/>
    <col min="11056" max="11056" width="2.5546875" style="109" customWidth="1"/>
    <col min="11057" max="11057" width="0.5546875" style="109" customWidth="1"/>
    <col min="11058" max="11058" width="2.5546875" style="109" customWidth="1"/>
    <col min="11059" max="11059" width="0.5546875" style="109" customWidth="1"/>
    <col min="11060" max="11060" width="2.5546875" style="109" customWidth="1"/>
    <col min="11061" max="11061" width="0.5546875" style="109" customWidth="1"/>
    <col min="11062" max="11062" width="2.5546875" style="109" customWidth="1"/>
    <col min="11063" max="11063" width="0.5546875" style="109" customWidth="1"/>
    <col min="11064" max="11064" width="2.5546875" style="109" customWidth="1"/>
    <col min="11065" max="11065" width="0.5546875" style="109" customWidth="1"/>
    <col min="11066" max="11066" width="2.5546875" style="109" customWidth="1"/>
    <col min="11067" max="11067" width="0.5546875" style="109" customWidth="1"/>
    <col min="11068" max="11068" width="2.5546875" style="109" customWidth="1"/>
    <col min="11069" max="11069" width="0.5546875" style="109" customWidth="1"/>
    <col min="11070" max="11070" width="2.5546875" style="109" customWidth="1"/>
    <col min="11071" max="11071" width="0.5546875" style="109" customWidth="1"/>
    <col min="11072" max="11072" width="2.5546875" style="109" customWidth="1"/>
    <col min="11073" max="11073" width="0.5546875" style="109" customWidth="1"/>
    <col min="11074" max="11074" width="2.5546875" style="109" customWidth="1"/>
    <col min="11075" max="11075" width="0.5546875" style="109" customWidth="1"/>
    <col min="11076" max="11076" width="2.5546875" style="109" customWidth="1"/>
    <col min="11077" max="11077" width="0.5546875" style="109" customWidth="1"/>
    <col min="11078" max="11078" width="2.5546875" style="109" customWidth="1"/>
    <col min="11079" max="11079" width="0.5546875" style="109" customWidth="1"/>
    <col min="11080" max="11080" width="2.5546875" style="109" customWidth="1"/>
    <col min="11081" max="11081" width="0.5546875" style="109" customWidth="1"/>
    <col min="11082" max="11082" width="2.5546875" style="109" customWidth="1"/>
    <col min="11083" max="11083" width="0.5546875" style="109" customWidth="1"/>
    <col min="11084" max="11084" width="2.5546875" style="109" customWidth="1"/>
    <col min="11085" max="11085" width="0.5546875" style="109" customWidth="1"/>
    <col min="11086" max="11086" width="2.5546875" style="109" customWidth="1"/>
    <col min="11087" max="11087" width="0.5546875" style="109" customWidth="1"/>
    <col min="11088" max="11088" width="2.5546875" style="109" customWidth="1"/>
    <col min="11089" max="11089" width="0.5546875" style="109" customWidth="1"/>
    <col min="11090" max="11090" width="2.5546875" style="109" customWidth="1"/>
    <col min="11091" max="11091" width="0.5546875" style="109" customWidth="1"/>
    <col min="11092" max="11092" width="2.5546875" style="109" customWidth="1"/>
    <col min="11093" max="11093" width="0.5546875" style="109" customWidth="1"/>
    <col min="11094" max="11094" width="2.5546875" style="109" customWidth="1"/>
    <col min="11095" max="11095" width="0.5546875" style="109" customWidth="1"/>
    <col min="11096" max="11096" width="2.5546875" style="109" customWidth="1"/>
    <col min="11097" max="11097" width="0.5546875" style="109" customWidth="1"/>
    <col min="11098" max="11098" width="2.5546875" style="109" customWidth="1"/>
    <col min="11099" max="11099" width="0.5546875" style="109" customWidth="1"/>
    <col min="11100" max="11100" width="2.5546875" style="109" customWidth="1"/>
    <col min="11101" max="11101" width="0.5546875" style="109" customWidth="1"/>
    <col min="11102" max="11102" width="2.5546875" style="109" customWidth="1"/>
    <col min="11103" max="11103" width="0.5546875" style="109" customWidth="1"/>
    <col min="11104" max="11104" width="2.5546875" style="109" customWidth="1"/>
    <col min="11105" max="11105" width="0.5546875" style="109" customWidth="1"/>
    <col min="11106" max="11106" width="2.5546875" style="109" customWidth="1"/>
    <col min="11107" max="11107" width="0.5546875" style="109" customWidth="1"/>
    <col min="11108" max="11108" width="2.5546875" style="109" customWidth="1"/>
    <col min="11109" max="11109" width="0.5546875" style="109" customWidth="1"/>
    <col min="11110" max="11110" width="2.5546875" style="109" customWidth="1"/>
    <col min="11111" max="11111" width="0.5546875" style="109" customWidth="1"/>
    <col min="11112" max="11112" width="2.5546875" style="109" customWidth="1"/>
    <col min="11113" max="11113" width="0.5546875" style="109" customWidth="1"/>
    <col min="11114" max="11114" width="2.5546875" style="109" customWidth="1"/>
    <col min="11115" max="11115" width="0.5546875" style="109" customWidth="1"/>
    <col min="11116" max="11116" width="2.5546875" style="109" customWidth="1"/>
    <col min="11117" max="11117" width="0.5546875" style="109" customWidth="1"/>
    <col min="11118" max="11118" width="2.5546875" style="109" customWidth="1"/>
    <col min="11119" max="11119" width="0.5546875" style="109" customWidth="1"/>
    <col min="11120" max="11120" width="2.5546875" style="109" customWidth="1"/>
    <col min="11121" max="11121" width="0.5546875" style="109" customWidth="1"/>
    <col min="11122" max="11122" width="2.5546875" style="109" customWidth="1"/>
    <col min="11123" max="11123" width="0.5546875" style="109" customWidth="1"/>
    <col min="11124" max="11124" width="2.5546875" style="109" customWidth="1"/>
    <col min="11125" max="11125" width="0.5546875" style="109" customWidth="1"/>
    <col min="11126" max="11126" width="2.5546875" style="109" customWidth="1"/>
    <col min="11127" max="11127" width="0.5546875" style="109" customWidth="1"/>
    <col min="11128" max="11128" width="2.5546875" style="109" customWidth="1"/>
    <col min="11129" max="11129" width="0.5546875" style="109" customWidth="1"/>
    <col min="11130" max="11130" width="2.5546875" style="109" customWidth="1"/>
    <col min="11131" max="11131" width="0.5546875" style="109" customWidth="1"/>
    <col min="11132" max="11132" width="2.5546875" style="109" customWidth="1"/>
    <col min="11133" max="11133" width="0.5546875" style="109" customWidth="1"/>
    <col min="11134" max="11134" width="2.5546875" style="109" customWidth="1"/>
    <col min="11135" max="11135" width="0.5546875" style="109" customWidth="1"/>
    <col min="11136" max="11136" width="2.5546875" style="109" customWidth="1"/>
    <col min="11137" max="11137" width="0.5546875" style="109" customWidth="1"/>
    <col min="11138" max="11138" width="2.5546875" style="109" customWidth="1"/>
    <col min="11139" max="11139" width="0.5546875" style="109" customWidth="1"/>
    <col min="11140" max="11140" width="2.5546875" style="109" customWidth="1"/>
    <col min="11141" max="11141" width="0.5546875" style="109" customWidth="1"/>
    <col min="11142" max="11142" width="2.5546875" style="109" customWidth="1"/>
    <col min="11143" max="11143" width="0.5546875" style="109" customWidth="1"/>
    <col min="11144" max="11144" width="2.5546875" style="109" customWidth="1"/>
    <col min="11145" max="11145" width="0.5546875" style="109" customWidth="1"/>
    <col min="11146" max="11149" width="9.109375" style="109"/>
    <col min="11150" max="11178" width="2.6640625" style="109" customWidth="1"/>
    <col min="11179" max="11310" width="9.109375" style="109"/>
    <col min="11311" max="11311" width="0.88671875" style="109" customWidth="1"/>
    <col min="11312" max="11312" width="2.5546875" style="109" customWidth="1"/>
    <col min="11313" max="11313" width="0.5546875" style="109" customWidth="1"/>
    <col min="11314" max="11314" width="2.5546875" style="109" customWidth="1"/>
    <col min="11315" max="11315" width="0.5546875" style="109" customWidth="1"/>
    <col min="11316" max="11316" width="2.5546875" style="109" customWidth="1"/>
    <col min="11317" max="11317" width="0.5546875" style="109" customWidth="1"/>
    <col min="11318" max="11318" width="2.5546875" style="109" customWidth="1"/>
    <col min="11319" max="11319" width="0.5546875" style="109" customWidth="1"/>
    <col min="11320" max="11320" width="2.5546875" style="109" customWidth="1"/>
    <col min="11321" max="11321" width="0.5546875" style="109" customWidth="1"/>
    <col min="11322" max="11322" width="2.5546875" style="109" customWidth="1"/>
    <col min="11323" max="11323" width="0.5546875" style="109" customWidth="1"/>
    <col min="11324" max="11324" width="2.5546875" style="109" customWidth="1"/>
    <col min="11325" max="11325" width="0.5546875" style="109" customWidth="1"/>
    <col min="11326" max="11326" width="2.5546875" style="109" customWidth="1"/>
    <col min="11327" max="11327" width="0.5546875" style="109" customWidth="1"/>
    <col min="11328" max="11328" width="2.5546875" style="109" customWidth="1"/>
    <col min="11329" max="11329" width="0.5546875" style="109" customWidth="1"/>
    <col min="11330" max="11330" width="2.5546875" style="109" customWidth="1"/>
    <col min="11331" max="11331" width="0.5546875" style="109" customWidth="1"/>
    <col min="11332" max="11332" width="2.5546875" style="109" customWidth="1"/>
    <col min="11333" max="11333" width="0.5546875" style="109" customWidth="1"/>
    <col min="11334" max="11334" width="2.5546875" style="109" customWidth="1"/>
    <col min="11335" max="11335" width="0.5546875" style="109" customWidth="1"/>
    <col min="11336" max="11336" width="2.5546875" style="109" customWidth="1"/>
    <col min="11337" max="11337" width="0.5546875" style="109" customWidth="1"/>
    <col min="11338" max="11338" width="2.5546875" style="109" customWidth="1"/>
    <col min="11339" max="11339" width="0.5546875" style="109" customWidth="1"/>
    <col min="11340" max="11340" width="2.5546875" style="109" customWidth="1"/>
    <col min="11341" max="11341" width="0.5546875" style="109" customWidth="1"/>
    <col min="11342" max="11342" width="2.5546875" style="109" customWidth="1"/>
    <col min="11343" max="11343" width="0.5546875" style="109" customWidth="1"/>
    <col min="11344" max="11344" width="2.5546875" style="109" customWidth="1"/>
    <col min="11345" max="11345" width="0.5546875" style="109" customWidth="1"/>
    <col min="11346" max="11346" width="2.5546875" style="109" customWidth="1"/>
    <col min="11347" max="11347" width="0.5546875" style="109" customWidth="1"/>
    <col min="11348" max="11348" width="2.5546875" style="109" customWidth="1"/>
    <col min="11349" max="11349" width="0.5546875" style="109" customWidth="1"/>
    <col min="11350" max="11350" width="2.5546875" style="109" customWidth="1"/>
    <col min="11351" max="11351" width="0.5546875" style="109" customWidth="1"/>
    <col min="11352" max="11352" width="2.5546875" style="109" customWidth="1"/>
    <col min="11353" max="11353" width="0.5546875" style="109" customWidth="1"/>
    <col min="11354" max="11354" width="2.5546875" style="109" customWidth="1"/>
    <col min="11355" max="11355" width="0.5546875" style="109" customWidth="1"/>
    <col min="11356" max="11356" width="2.5546875" style="109" customWidth="1"/>
    <col min="11357" max="11357" width="0.5546875" style="109" customWidth="1"/>
    <col min="11358" max="11358" width="2.5546875" style="109" customWidth="1"/>
    <col min="11359" max="11359" width="0.5546875" style="109" customWidth="1"/>
    <col min="11360" max="11360" width="2.5546875" style="109" customWidth="1"/>
    <col min="11361" max="11361" width="0.5546875" style="109" customWidth="1"/>
    <col min="11362" max="11362" width="2.5546875" style="109" customWidth="1"/>
    <col min="11363" max="11363" width="0.5546875" style="109" customWidth="1"/>
    <col min="11364" max="11364" width="2.5546875" style="109" customWidth="1"/>
    <col min="11365" max="11365" width="0.5546875" style="109" customWidth="1"/>
    <col min="11366" max="11366" width="2.5546875" style="109" customWidth="1"/>
    <col min="11367" max="11367" width="0.5546875" style="109" customWidth="1"/>
    <col min="11368" max="11368" width="2.5546875" style="109" customWidth="1"/>
    <col min="11369" max="11369" width="0.5546875" style="109" customWidth="1"/>
    <col min="11370" max="11370" width="2.5546875" style="109" customWidth="1"/>
    <col min="11371" max="11371" width="0.5546875" style="109" customWidth="1"/>
    <col min="11372" max="11372" width="2.5546875" style="109" customWidth="1"/>
    <col min="11373" max="11373" width="0.5546875" style="109" customWidth="1"/>
    <col min="11374" max="11374" width="2.5546875" style="109" customWidth="1"/>
    <col min="11375" max="11375" width="0.5546875" style="109" customWidth="1"/>
    <col min="11376" max="11376" width="2.5546875" style="109" customWidth="1"/>
    <col min="11377" max="11377" width="0.5546875" style="109" customWidth="1"/>
    <col min="11378" max="11378" width="2.5546875" style="109" customWidth="1"/>
    <col min="11379" max="11379" width="0.5546875" style="109" customWidth="1"/>
    <col min="11380" max="11380" width="2.5546875" style="109" customWidth="1"/>
    <col min="11381" max="11381" width="0.5546875" style="109" customWidth="1"/>
    <col min="11382" max="11382" width="2.5546875" style="109" customWidth="1"/>
    <col min="11383" max="11383" width="0.5546875" style="109" customWidth="1"/>
    <col min="11384" max="11384" width="2.5546875" style="109" customWidth="1"/>
    <col min="11385" max="11385" width="0.5546875" style="109" customWidth="1"/>
    <col min="11386" max="11386" width="2.5546875" style="109" customWidth="1"/>
    <col min="11387" max="11387" width="0.5546875" style="109" customWidth="1"/>
    <col min="11388" max="11388" width="2.5546875" style="109" customWidth="1"/>
    <col min="11389" max="11389" width="0.5546875" style="109" customWidth="1"/>
    <col min="11390" max="11390" width="2.5546875" style="109" customWidth="1"/>
    <col min="11391" max="11391" width="0.5546875" style="109" customWidth="1"/>
    <col min="11392" max="11392" width="2.5546875" style="109" customWidth="1"/>
    <col min="11393" max="11393" width="0.5546875" style="109" customWidth="1"/>
    <col min="11394" max="11394" width="2.5546875" style="109" customWidth="1"/>
    <col min="11395" max="11395" width="0.5546875" style="109" customWidth="1"/>
    <col min="11396" max="11396" width="2.5546875" style="109" customWidth="1"/>
    <col min="11397" max="11397" width="0.5546875" style="109" customWidth="1"/>
    <col min="11398" max="11398" width="2.5546875" style="109" customWidth="1"/>
    <col min="11399" max="11399" width="0.5546875" style="109" customWidth="1"/>
    <col min="11400" max="11400" width="2.5546875" style="109" customWidth="1"/>
    <col min="11401" max="11401" width="0.5546875" style="109" customWidth="1"/>
    <col min="11402" max="11405" width="9.109375" style="109"/>
    <col min="11406" max="11434" width="2.6640625" style="109" customWidth="1"/>
    <col min="11435" max="11566" width="9.109375" style="109"/>
    <col min="11567" max="11567" width="0.88671875" style="109" customWidth="1"/>
    <col min="11568" max="11568" width="2.5546875" style="109" customWidth="1"/>
    <col min="11569" max="11569" width="0.5546875" style="109" customWidth="1"/>
    <col min="11570" max="11570" width="2.5546875" style="109" customWidth="1"/>
    <col min="11571" max="11571" width="0.5546875" style="109" customWidth="1"/>
    <col min="11572" max="11572" width="2.5546875" style="109" customWidth="1"/>
    <col min="11573" max="11573" width="0.5546875" style="109" customWidth="1"/>
    <col min="11574" max="11574" width="2.5546875" style="109" customWidth="1"/>
    <col min="11575" max="11575" width="0.5546875" style="109" customWidth="1"/>
    <col min="11576" max="11576" width="2.5546875" style="109" customWidth="1"/>
    <col min="11577" max="11577" width="0.5546875" style="109" customWidth="1"/>
    <col min="11578" max="11578" width="2.5546875" style="109" customWidth="1"/>
    <col min="11579" max="11579" width="0.5546875" style="109" customWidth="1"/>
    <col min="11580" max="11580" width="2.5546875" style="109" customWidth="1"/>
    <col min="11581" max="11581" width="0.5546875" style="109" customWidth="1"/>
    <col min="11582" max="11582" width="2.5546875" style="109" customWidth="1"/>
    <col min="11583" max="11583" width="0.5546875" style="109" customWidth="1"/>
    <col min="11584" max="11584" width="2.5546875" style="109" customWidth="1"/>
    <col min="11585" max="11585" width="0.5546875" style="109" customWidth="1"/>
    <col min="11586" max="11586" width="2.5546875" style="109" customWidth="1"/>
    <col min="11587" max="11587" width="0.5546875" style="109" customWidth="1"/>
    <col min="11588" max="11588" width="2.5546875" style="109" customWidth="1"/>
    <col min="11589" max="11589" width="0.5546875" style="109" customWidth="1"/>
    <col min="11590" max="11590" width="2.5546875" style="109" customWidth="1"/>
    <col min="11591" max="11591" width="0.5546875" style="109" customWidth="1"/>
    <col min="11592" max="11592" width="2.5546875" style="109" customWidth="1"/>
    <col min="11593" max="11593" width="0.5546875" style="109" customWidth="1"/>
    <col min="11594" max="11594" width="2.5546875" style="109" customWidth="1"/>
    <col min="11595" max="11595" width="0.5546875" style="109" customWidth="1"/>
    <col min="11596" max="11596" width="2.5546875" style="109" customWidth="1"/>
    <col min="11597" max="11597" width="0.5546875" style="109" customWidth="1"/>
    <col min="11598" max="11598" width="2.5546875" style="109" customWidth="1"/>
    <col min="11599" max="11599" width="0.5546875" style="109" customWidth="1"/>
    <col min="11600" max="11600" width="2.5546875" style="109" customWidth="1"/>
    <col min="11601" max="11601" width="0.5546875" style="109" customWidth="1"/>
    <col min="11602" max="11602" width="2.5546875" style="109" customWidth="1"/>
    <col min="11603" max="11603" width="0.5546875" style="109" customWidth="1"/>
    <col min="11604" max="11604" width="2.5546875" style="109" customWidth="1"/>
    <col min="11605" max="11605" width="0.5546875" style="109" customWidth="1"/>
    <col min="11606" max="11606" width="2.5546875" style="109" customWidth="1"/>
    <col min="11607" max="11607" width="0.5546875" style="109" customWidth="1"/>
    <col min="11608" max="11608" width="2.5546875" style="109" customWidth="1"/>
    <col min="11609" max="11609" width="0.5546875" style="109" customWidth="1"/>
    <col min="11610" max="11610" width="2.5546875" style="109" customWidth="1"/>
    <col min="11611" max="11611" width="0.5546875" style="109" customWidth="1"/>
    <col min="11612" max="11612" width="2.5546875" style="109" customWidth="1"/>
    <col min="11613" max="11613" width="0.5546875" style="109" customWidth="1"/>
    <col min="11614" max="11614" width="2.5546875" style="109" customWidth="1"/>
    <col min="11615" max="11615" width="0.5546875" style="109" customWidth="1"/>
    <col min="11616" max="11616" width="2.5546875" style="109" customWidth="1"/>
    <col min="11617" max="11617" width="0.5546875" style="109" customWidth="1"/>
    <col min="11618" max="11618" width="2.5546875" style="109" customWidth="1"/>
    <col min="11619" max="11619" width="0.5546875" style="109" customWidth="1"/>
    <col min="11620" max="11620" width="2.5546875" style="109" customWidth="1"/>
    <col min="11621" max="11621" width="0.5546875" style="109" customWidth="1"/>
    <col min="11622" max="11622" width="2.5546875" style="109" customWidth="1"/>
    <col min="11623" max="11623" width="0.5546875" style="109" customWidth="1"/>
    <col min="11624" max="11624" width="2.5546875" style="109" customWidth="1"/>
    <col min="11625" max="11625" width="0.5546875" style="109" customWidth="1"/>
    <col min="11626" max="11626" width="2.5546875" style="109" customWidth="1"/>
    <col min="11627" max="11627" width="0.5546875" style="109" customWidth="1"/>
    <col min="11628" max="11628" width="2.5546875" style="109" customWidth="1"/>
    <col min="11629" max="11629" width="0.5546875" style="109" customWidth="1"/>
    <col min="11630" max="11630" width="2.5546875" style="109" customWidth="1"/>
    <col min="11631" max="11631" width="0.5546875" style="109" customWidth="1"/>
    <col min="11632" max="11632" width="2.5546875" style="109" customWidth="1"/>
    <col min="11633" max="11633" width="0.5546875" style="109" customWidth="1"/>
    <col min="11634" max="11634" width="2.5546875" style="109" customWidth="1"/>
    <col min="11635" max="11635" width="0.5546875" style="109" customWidth="1"/>
    <col min="11636" max="11636" width="2.5546875" style="109" customWidth="1"/>
    <col min="11637" max="11637" width="0.5546875" style="109" customWidth="1"/>
    <col min="11638" max="11638" width="2.5546875" style="109" customWidth="1"/>
    <col min="11639" max="11639" width="0.5546875" style="109" customWidth="1"/>
    <col min="11640" max="11640" width="2.5546875" style="109" customWidth="1"/>
    <col min="11641" max="11641" width="0.5546875" style="109" customWidth="1"/>
    <col min="11642" max="11642" width="2.5546875" style="109" customWidth="1"/>
    <col min="11643" max="11643" width="0.5546875" style="109" customWidth="1"/>
    <col min="11644" max="11644" width="2.5546875" style="109" customWidth="1"/>
    <col min="11645" max="11645" width="0.5546875" style="109" customWidth="1"/>
    <col min="11646" max="11646" width="2.5546875" style="109" customWidth="1"/>
    <col min="11647" max="11647" width="0.5546875" style="109" customWidth="1"/>
    <col min="11648" max="11648" width="2.5546875" style="109" customWidth="1"/>
    <col min="11649" max="11649" width="0.5546875" style="109" customWidth="1"/>
    <col min="11650" max="11650" width="2.5546875" style="109" customWidth="1"/>
    <col min="11651" max="11651" width="0.5546875" style="109" customWidth="1"/>
    <col min="11652" max="11652" width="2.5546875" style="109" customWidth="1"/>
    <col min="11653" max="11653" width="0.5546875" style="109" customWidth="1"/>
    <col min="11654" max="11654" width="2.5546875" style="109" customWidth="1"/>
    <col min="11655" max="11655" width="0.5546875" style="109" customWidth="1"/>
    <col min="11656" max="11656" width="2.5546875" style="109" customWidth="1"/>
    <col min="11657" max="11657" width="0.5546875" style="109" customWidth="1"/>
    <col min="11658" max="11661" width="9.109375" style="109"/>
    <col min="11662" max="11690" width="2.6640625" style="109" customWidth="1"/>
    <col min="11691" max="11822" width="9.109375" style="109"/>
    <col min="11823" max="11823" width="0.88671875" style="109" customWidth="1"/>
    <col min="11824" max="11824" width="2.5546875" style="109" customWidth="1"/>
    <col min="11825" max="11825" width="0.5546875" style="109" customWidth="1"/>
    <col min="11826" max="11826" width="2.5546875" style="109" customWidth="1"/>
    <col min="11827" max="11827" width="0.5546875" style="109" customWidth="1"/>
    <col min="11828" max="11828" width="2.5546875" style="109" customWidth="1"/>
    <col min="11829" max="11829" width="0.5546875" style="109" customWidth="1"/>
    <col min="11830" max="11830" width="2.5546875" style="109" customWidth="1"/>
    <col min="11831" max="11831" width="0.5546875" style="109" customWidth="1"/>
    <col min="11832" max="11832" width="2.5546875" style="109" customWidth="1"/>
    <col min="11833" max="11833" width="0.5546875" style="109" customWidth="1"/>
    <col min="11834" max="11834" width="2.5546875" style="109" customWidth="1"/>
    <col min="11835" max="11835" width="0.5546875" style="109" customWidth="1"/>
    <col min="11836" max="11836" width="2.5546875" style="109" customWidth="1"/>
    <col min="11837" max="11837" width="0.5546875" style="109" customWidth="1"/>
    <col min="11838" max="11838" width="2.5546875" style="109" customWidth="1"/>
    <col min="11839" max="11839" width="0.5546875" style="109" customWidth="1"/>
    <col min="11840" max="11840" width="2.5546875" style="109" customWidth="1"/>
    <col min="11841" max="11841" width="0.5546875" style="109" customWidth="1"/>
    <col min="11842" max="11842" width="2.5546875" style="109" customWidth="1"/>
    <col min="11843" max="11843" width="0.5546875" style="109" customWidth="1"/>
    <col min="11844" max="11844" width="2.5546875" style="109" customWidth="1"/>
    <col min="11845" max="11845" width="0.5546875" style="109" customWidth="1"/>
    <col min="11846" max="11846" width="2.5546875" style="109" customWidth="1"/>
    <col min="11847" max="11847" width="0.5546875" style="109" customWidth="1"/>
    <col min="11848" max="11848" width="2.5546875" style="109" customWidth="1"/>
    <col min="11849" max="11849" width="0.5546875" style="109" customWidth="1"/>
    <col min="11850" max="11850" width="2.5546875" style="109" customWidth="1"/>
    <col min="11851" max="11851" width="0.5546875" style="109" customWidth="1"/>
    <col min="11852" max="11852" width="2.5546875" style="109" customWidth="1"/>
    <col min="11853" max="11853" width="0.5546875" style="109" customWidth="1"/>
    <col min="11854" max="11854" width="2.5546875" style="109" customWidth="1"/>
    <col min="11855" max="11855" width="0.5546875" style="109" customWidth="1"/>
    <col min="11856" max="11856" width="2.5546875" style="109" customWidth="1"/>
    <col min="11857" max="11857" width="0.5546875" style="109" customWidth="1"/>
    <col min="11858" max="11858" width="2.5546875" style="109" customWidth="1"/>
    <col min="11859" max="11859" width="0.5546875" style="109" customWidth="1"/>
    <col min="11860" max="11860" width="2.5546875" style="109" customWidth="1"/>
    <col min="11861" max="11861" width="0.5546875" style="109" customWidth="1"/>
    <col min="11862" max="11862" width="2.5546875" style="109" customWidth="1"/>
    <col min="11863" max="11863" width="0.5546875" style="109" customWidth="1"/>
    <col min="11864" max="11864" width="2.5546875" style="109" customWidth="1"/>
    <col min="11865" max="11865" width="0.5546875" style="109" customWidth="1"/>
    <col min="11866" max="11866" width="2.5546875" style="109" customWidth="1"/>
    <col min="11867" max="11867" width="0.5546875" style="109" customWidth="1"/>
    <col min="11868" max="11868" width="2.5546875" style="109" customWidth="1"/>
    <col min="11869" max="11869" width="0.5546875" style="109" customWidth="1"/>
    <col min="11870" max="11870" width="2.5546875" style="109" customWidth="1"/>
    <col min="11871" max="11871" width="0.5546875" style="109" customWidth="1"/>
    <col min="11872" max="11872" width="2.5546875" style="109" customWidth="1"/>
    <col min="11873" max="11873" width="0.5546875" style="109" customWidth="1"/>
    <col min="11874" max="11874" width="2.5546875" style="109" customWidth="1"/>
    <col min="11875" max="11875" width="0.5546875" style="109" customWidth="1"/>
    <col min="11876" max="11876" width="2.5546875" style="109" customWidth="1"/>
    <col min="11877" max="11877" width="0.5546875" style="109" customWidth="1"/>
    <col min="11878" max="11878" width="2.5546875" style="109" customWidth="1"/>
    <col min="11879" max="11879" width="0.5546875" style="109" customWidth="1"/>
    <col min="11880" max="11880" width="2.5546875" style="109" customWidth="1"/>
    <col min="11881" max="11881" width="0.5546875" style="109" customWidth="1"/>
    <col min="11882" max="11882" width="2.5546875" style="109" customWidth="1"/>
    <col min="11883" max="11883" width="0.5546875" style="109" customWidth="1"/>
    <col min="11884" max="11884" width="2.5546875" style="109" customWidth="1"/>
    <col min="11885" max="11885" width="0.5546875" style="109" customWidth="1"/>
    <col min="11886" max="11886" width="2.5546875" style="109" customWidth="1"/>
    <col min="11887" max="11887" width="0.5546875" style="109" customWidth="1"/>
    <col min="11888" max="11888" width="2.5546875" style="109" customWidth="1"/>
    <col min="11889" max="11889" width="0.5546875" style="109" customWidth="1"/>
    <col min="11890" max="11890" width="2.5546875" style="109" customWidth="1"/>
    <col min="11891" max="11891" width="0.5546875" style="109" customWidth="1"/>
    <col min="11892" max="11892" width="2.5546875" style="109" customWidth="1"/>
    <col min="11893" max="11893" width="0.5546875" style="109" customWidth="1"/>
    <col min="11894" max="11894" width="2.5546875" style="109" customWidth="1"/>
    <col min="11895" max="11895" width="0.5546875" style="109" customWidth="1"/>
    <col min="11896" max="11896" width="2.5546875" style="109" customWidth="1"/>
    <col min="11897" max="11897" width="0.5546875" style="109" customWidth="1"/>
    <col min="11898" max="11898" width="2.5546875" style="109" customWidth="1"/>
    <col min="11899" max="11899" width="0.5546875" style="109" customWidth="1"/>
    <col min="11900" max="11900" width="2.5546875" style="109" customWidth="1"/>
    <col min="11901" max="11901" width="0.5546875" style="109" customWidth="1"/>
    <col min="11902" max="11902" width="2.5546875" style="109" customWidth="1"/>
    <col min="11903" max="11903" width="0.5546875" style="109" customWidth="1"/>
    <col min="11904" max="11904" width="2.5546875" style="109" customWidth="1"/>
    <col min="11905" max="11905" width="0.5546875" style="109" customWidth="1"/>
    <col min="11906" max="11906" width="2.5546875" style="109" customWidth="1"/>
    <col min="11907" max="11907" width="0.5546875" style="109" customWidth="1"/>
    <col min="11908" max="11908" width="2.5546875" style="109" customWidth="1"/>
    <col min="11909" max="11909" width="0.5546875" style="109" customWidth="1"/>
    <col min="11910" max="11910" width="2.5546875" style="109" customWidth="1"/>
    <col min="11911" max="11911" width="0.5546875" style="109" customWidth="1"/>
    <col min="11912" max="11912" width="2.5546875" style="109" customWidth="1"/>
    <col min="11913" max="11913" width="0.5546875" style="109" customWidth="1"/>
    <col min="11914" max="11917" width="9.109375" style="109"/>
    <col min="11918" max="11946" width="2.6640625" style="109" customWidth="1"/>
    <col min="11947" max="12078" width="9.109375" style="109"/>
    <col min="12079" max="12079" width="0.88671875" style="109" customWidth="1"/>
    <col min="12080" max="12080" width="2.5546875" style="109" customWidth="1"/>
    <col min="12081" max="12081" width="0.5546875" style="109" customWidth="1"/>
    <col min="12082" max="12082" width="2.5546875" style="109" customWidth="1"/>
    <col min="12083" max="12083" width="0.5546875" style="109" customWidth="1"/>
    <col min="12084" max="12084" width="2.5546875" style="109" customWidth="1"/>
    <col min="12085" max="12085" width="0.5546875" style="109" customWidth="1"/>
    <col min="12086" max="12086" width="2.5546875" style="109" customWidth="1"/>
    <col min="12087" max="12087" width="0.5546875" style="109" customWidth="1"/>
    <col min="12088" max="12088" width="2.5546875" style="109" customWidth="1"/>
    <col min="12089" max="12089" width="0.5546875" style="109" customWidth="1"/>
    <col min="12090" max="12090" width="2.5546875" style="109" customWidth="1"/>
    <col min="12091" max="12091" width="0.5546875" style="109" customWidth="1"/>
    <col min="12092" max="12092" width="2.5546875" style="109" customWidth="1"/>
    <col min="12093" max="12093" width="0.5546875" style="109" customWidth="1"/>
    <col min="12094" max="12094" width="2.5546875" style="109" customWidth="1"/>
    <col min="12095" max="12095" width="0.5546875" style="109" customWidth="1"/>
    <col min="12096" max="12096" width="2.5546875" style="109" customWidth="1"/>
    <col min="12097" max="12097" width="0.5546875" style="109" customWidth="1"/>
    <col min="12098" max="12098" width="2.5546875" style="109" customWidth="1"/>
    <col min="12099" max="12099" width="0.5546875" style="109" customWidth="1"/>
    <col min="12100" max="12100" width="2.5546875" style="109" customWidth="1"/>
    <col min="12101" max="12101" width="0.5546875" style="109" customWidth="1"/>
    <col min="12102" max="12102" width="2.5546875" style="109" customWidth="1"/>
    <col min="12103" max="12103" width="0.5546875" style="109" customWidth="1"/>
    <col min="12104" max="12104" width="2.5546875" style="109" customWidth="1"/>
    <col min="12105" max="12105" width="0.5546875" style="109" customWidth="1"/>
    <col min="12106" max="12106" width="2.5546875" style="109" customWidth="1"/>
    <col min="12107" max="12107" width="0.5546875" style="109" customWidth="1"/>
    <col min="12108" max="12108" width="2.5546875" style="109" customWidth="1"/>
    <col min="12109" max="12109" width="0.5546875" style="109" customWidth="1"/>
    <col min="12110" max="12110" width="2.5546875" style="109" customWidth="1"/>
    <col min="12111" max="12111" width="0.5546875" style="109" customWidth="1"/>
    <col min="12112" max="12112" width="2.5546875" style="109" customWidth="1"/>
    <col min="12113" max="12113" width="0.5546875" style="109" customWidth="1"/>
    <col min="12114" max="12114" width="2.5546875" style="109" customWidth="1"/>
    <col min="12115" max="12115" width="0.5546875" style="109" customWidth="1"/>
    <col min="12116" max="12116" width="2.5546875" style="109" customWidth="1"/>
    <col min="12117" max="12117" width="0.5546875" style="109" customWidth="1"/>
    <col min="12118" max="12118" width="2.5546875" style="109" customWidth="1"/>
    <col min="12119" max="12119" width="0.5546875" style="109" customWidth="1"/>
    <col min="12120" max="12120" width="2.5546875" style="109" customWidth="1"/>
    <col min="12121" max="12121" width="0.5546875" style="109" customWidth="1"/>
    <col min="12122" max="12122" width="2.5546875" style="109" customWidth="1"/>
    <col min="12123" max="12123" width="0.5546875" style="109" customWidth="1"/>
    <col min="12124" max="12124" width="2.5546875" style="109" customWidth="1"/>
    <col min="12125" max="12125" width="0.5546875" style="109" customWidth="1"/>
    <col min="12126" max="12126" width="2.5546875" style="109" customWidth="1"/>
    <col min="12127" max="12127" width="0.5546875" style="109" customWidth="1"/>
    <col min="12128" max="12128" width="2.5546875" style="109" customWidth="1"/>
    <col min="12129" max="12129" width="0.5546875" style="109" customWidth="1"/>
    <col min="12130" max="12130" width="2.5546875" style="109" customWidth="1"/>
    <col min="12131" max="12131" width="0.5546875" style="109" customWidth="1"/>
    <col min="12132" max="12132" width="2.5546875" style="109" customWidth="1"/>
    <col min="12133" max="12133" width="0.5546875" style="109" customWidth="1"/>
    <col min="12134" max="12134" width="2.5546875" style="109" customWidth="1"/>
    <col min="12135" max="12135" width="0.5546875" style="109" customWidth="1"/>
    <col min="12136" max="12136" width="2.5546875" style="109" customWidth="1"/>
    <col min="12137" max="12137" width="0.5546875" style="109" customWidth="1"/>
    <col min="12138" max="12138" width="2.5546875" style="109" customWidth="1"/>
    <col min="12139" max="12139" width="0.5546875" style="109" customWidth="1"/>
    <col min="12140" max="12140" width="2.5546875" style="109" customWidth="1"/>
    <col min="12141" max="12141" width="0.5546875" style="109" customWidth="1"/>
    <col min="12142" max="12142" width="2.5546875" style="109" customWidth="1"/>
    <col min="12143" max="12143" width="0.5546875" style="109" customWidth="1"/>
    <col min="12144" max="12144" width="2.5546875" style="109" customWidth="1"/>
    <col min="12145" max="12145" width="0.5546875" style="109" customWidth="1"/>
    <col min="12146" max="12146" width="2.5546875" style="109" customWidth="1"/>
    <col min="12147" max="12147" width="0.5546875" style="109" customWidth="1"/>
    <col min="12148" max="12148" width="2.5546875" style="109" customWidth="1"/>
    <col min="12149" max="12149" width="0.5546875" style="109" customWidth="1"/>
    <col min="12150" max="12150" width="2.5546875" style="109" customWidth="1"/>
    <col min="12151" max="12151" width="0.5546875" style="109" customWidth="1"/>
    <col min="12152" max="12152" width="2.5546875" style="109" customWidth="1"/>
    <col min="12153" max="12153" width="0.5546875" style="109" customWidth="1"/>
    <col min="12154" max="12154" width="2.5546875" style="109" customWidth="1"/>
    <col min="12155" max="12155" width="0.5546875" style="109" customWidth="1"/>
    <col min="12156" max="12156" width="2.5546875" style="109" customWidth="1"/>
    <col min="12157" max="12157" width="0.5546875" style="109" customWidth="1"/>
    <col min="12158" max="12158" width="2.5546875" style="109" customWidth="1"/>
    <col min="12159" max="12159" width="0.5546875" style="109" customWidth="1"/>
    <col min="12160" max="12160" width="2.5546875" style="109" customWidth="1"/>
    <col min="12161" max="12161" width="0.5546875" style="109" customWidth="1"/>
    <col min="12162" max="12162" width="2.5546875" style="109" customWidth="1"/>
    <col min="12163" max="12163" width="0.5546875" style="109" customWidth="1"/>
    <col min="12164" max="12164" width="2.5546875" style="109" customWidth="1"/>
    <col min="12165" max="12165" width="0.5546875" style="109" customWidth="1"/>
    <col min="12166" max="12166" width="2.5546875" style="109" customWidth="1"/>
    <col min="12167" max="12167" width="0.5546875" style="109" customWidth="1"/>
    <col min="12168" max="12168" width="2.5546875" style="109" customWidth="1"/>
    <col min="12169" max="12169" width="0.5546875" style="109" customWidth="1"/>
    <col min="12170" max="12173" width="9.109375" style="109"/>
    <col min="12174" max="12202" width="2.6640625" style="109" customWidth="1"/>
    <col min="12203" max="12334" width="9.109375" style="109"/>
    <col min="12335" max="12335" width="0.88671875" style="109" customWidth="1"/>
    <col min="12336" max="12336" width="2.5546875" style="109" customWidth="1"/>
    <col min="12337" max="12337" width="0.5546875" style="109" customWidth="1"/>
    <col min="12338" max="12338" width="2.5546875" style="109" customWidth="1"/>
    <col min="12339" max="12339" width="0.5546875" style="109" customWidth="1"/>
    <col min="12340" max="12340" width="2.5546875" style="109" customWidth="1"/>
    <col min="12341" max="12341" width="0.5546875" style="109" customWidth="1"/>
    <col min="12342" max="12342" width="2.5546875" style="109" customWidth="1"/>
    <col min="12343" max="12343" width="0.5546875" style="109" customWidth="1"/>
    <col min="12344" max="12344" width="2.5546875" style="109" customWidth="1"/>
    <col min="12345" max="12345" width="0.5546875" style="109" customWidth="1"/>
    <col min="12346" max="12346" width="2.5546875" style="109" customWidth="1"/>
    <col min="12347" max="12347" width="0.5546875" style="109" customWidth="1"/>
    <col min="12348" max="12348" width="2.5546875" style="109" customWidth="1"/>
    <col min="12349" max="12349" width="0.5546875" style="109" customWidth="1"/>
    <col min="12350" max="12350" width="2.5546875" style="109" customWidth="1"/>
    <col min="12351" max="12351" width="0.5546875" style="109" customWidth="1"/>
    <col min="12352" max="12352" width="2.5546875" style="109" customWidth="1"/>
    <col min="12353" max="12353" width="0.5546875" style="109" customWidth="1"/>
    <col min="12354" max="12354" width="2.5546875" style="109" customWidth="1"/>
    <col min="12355" max="12355" width="0.5546875" style="109" customWidth="1"/>
    <col min="12356" max="12356" width="2.5546875" style="109" customWidth="1"/>
    <col min="12357" max="12357" width="0.5546875" style="109" customWidth="1"/>
    <col min="12358" max="12358" width="2.5546875" style="109" customWidth="1"/>
    <col min="12359" max="12359" width="0.5546875" style="109" customWidth="1"/>
    <col min="12360" max="12360" width="2.5546875" style="109" customWidth="1"/>
    <col min="12361" max="12361" width="0.5546875" style="109" customWidth="1"/>
    <col min="12362" max="12362" width="2.5546875" style="109" customWidth="1"/>
    <col min="12363" max="12363" width="0.5546875" style="109" customWidth="1"/>
    <col min="12364" max="12364" width="2.5546875" style="109" customWidth="1"/>
    <col min="12365" max="12365" width="0.5546875" style="109" customWidth="1"/>
    <col min="12366" max="12366" width="2.5546875" style="109" customWidth="1"/>
    <col min="12367" max="12367" width="0.5546875" style="109" customWidth="1"/>
    <col min="12368" max="12368" width="2.5546875" style="109" customWidth="1"/>
    <col min="12369" max="12369" width="0.5546875" style="109" customWidth="1"/>
    <col min="12370" max="12370" width="2.5546875" style="109" customWidth="1"/>
    <col min="12371" max="12371" width="0.5546875" style="109" customWidth="1"/>
    <col min="12372" max="12372" width="2.5546875" style="109" customWidth="1"/>
    <col min="12373" max="12373" width="0.5546875" style="109" customWidth="1"/>
    <col min="12374" max="12374" width="2.5546875" style="109" customWidth="1"/>
    <col min="12375" max="12375" width="0.5546875" style="109" customWidth="1"/>
    <col min="12376" max="12376" width="2.5546875" style="109" customWidth="1"/>
    <col min="12377" max="12377" width="0.5546875" style="109" customWidth="1"/>
    <col min="12378" max="12378" width="2.5546875" style="109" customWidth="1"/>
    <col min="12379" max="12379" width="0.5546875" style="109" customWidth="1"/>
    <col min="12380" max="12380" width="2.5546875" style="109" customWidth="1"/>
    <col min="12381" max="12381" width="0.5546875" style="109" customWidth="1"/>
    <col min="12382" max="12382" width="2.5546875" style="109" customWidth="1"/>
    <col min="12383" max="12383" width="0.5546875" style="109" customWidth="1"/>
    <col min="12384" max="12384" width="2.5546875" style="109" customWidth="1"/>
    <col min="12385" max="12385" width="0.5546875" style="109" customWidth="1"/>
    <col min="12386" max="12386" width="2.5546875" style="109" customWidth="1"/>
    <col min="12387" max="12387" width="0.5546875" style="109" customWidth="1"/>
    <col min="12388" max="12388" width="2.5546875" style="109" customWidth="1"/>
    <col min="12389" max="12389" width="0.5546875" style="109" customWidth="1"/>
    <col min="12390" max="12390" width="2.5546875" style="109" customWidth="1"/>
    <col min="12391" max="12391" width="0.5546875" style="109" customWidth="1"/>
    <col min="12392" max="12392" width="2.5546875" style="109" customWidth="1"/>
    <col min="12393" max="12393" width="0.5546875" style="109" customWidth="1"/>
    <col min="12394" max="12394" width="2.5546875" style="109" customWidth="1"/>
    <col min="12395" max="12395" width="0.5546875" style="109" customWidth="1"/>
    <col min="12396" max="12396" width="2.5546875" style="109" customWidth="1"/>
    <col min="12397" max="12397" width="0.5546875" style="109" customWidth="1"/>
    <col min="12398" max="12398" width="2.5546875" style="109" customWidth="1"/>
    <col min="12399" max="12399" width="0.5546875" style="109" customWidth="1"/>
    <col min="12400" max="12400" width="2.5546875" style="109" customWidth="1"/>
    <col min="12401" max="12401" width="0.5546875" style="109" customWidth="1"/>
    <col min="12402" max="12402" width="2.5546875" style="109" customWidth="1"/>
    <col min="12403" max="12403" width="0.5546875" style="109" customWidth="1"/>
    <col min="12404" max="12404" width="2.5546875" style="109" customWidth="1"/>
    <col min="12405" max="12405" width="0.5546875" style="109" customWidth="1"/>
    <col min="12406" max="12406" width="2.5546875" style="109" customWidth="1"/>
    <col min="12407" max="12407" width="0.5546875" style="109" customWidth="1"/>
    <col min="12408" max="12408" width="2.5546875" style="109" customWidth="1"/>
    <col min="12409" max="12409" width="0.5546875" style="109" customWidth="1"/>
    <col min="12410" max="12410" width="2.5546875" style="109" customWidth="1"/>
    <col min="12411" max="12411" width="0.5546875" style="109" customWidth="1"/>
    <col min="12412" max="12412" width="2.5546875" style="109" customWidth="1"/>
    <col min="12413" max="12413" width="0.5546875" style="109" customWidth="1"/>
    <col min="12414" max="12414" width="2.5546875" style="109" customWidth="1"/>
    <col min="12415" max="12415" width="0.5546875" style="109" customWidth="1"/>
    <col min="12416" max="12416" width="2.5546875" style="109" customWidth="1"/>
    <col min="12417" max="12417" width="0.5546875" style="109" customWidth="1"/>
    <col min="12418" max="12418" width="2.5546875" style="109" customWidth="1"/>
    <col min="12419" max="12419" width="0.5546875" style="109" customWidth="1"/>
    <col min="12420" max="12420" width="2.5546875" style="109" customWidth="1"/>
    <col min="12421" max="12421" width="0.5546875" style="109" customWidth="1"/>
    <col min="12422" max="12422" width="2.5546875" style="109" customWidth="1"/>
    <col min="12423" max="12423" width="0.5546875" style="109" customWidth="1"/>
    <col min="12424" max="12424" width="2.5546875" style="109" customWidth="1"/>
    <col min="12425" max="12425" width="0.5546875" style="109" customWidth="1"/>
    <col min="12426" max="12429" width="9.109375" style="109"/>
    <col min="12430" max="12458" width="2.6640625" style="109" customWidth="1"/>
    <col min="12459" max="12590" width="9.109375" style="109"/>
    <col min="12591" max="12591" width="0.88671875" style="109" customWidth="1"/>
    <col min="12592" max="12592" width="2.5546875" style="109" customWidth="1"/>
    <col min="12593" max="12593" width="0.5546875" style="109" customWidth="1"/>
    <col min="12594" max="12594" width="2.5546875" style="109" customWidth="1"/>
    <col min="12595" max="12595" width="0.5546875" style="109" customWidth="1"/>
    <col min="12596" max="12596" width="2.5546875" style="109" customWidth="1"/>
    <col min="12597" max="12597" width="0.5546875" style="109" customWidth="1"/>
    <col min="12598" max="12598" width="2.5546875" style="109" customWidth="1"/>
    <col min="12599" max="12599" width="0.5546875" style="109" customWidth="1"/>
    <col min="12600" max="12600" width="2.5546875" style="109" customWidth="1"/>
    <col min="12601" max="12601" width="0.5546875" style="109" customWidth="1"/>
    <col min="12602" max="12602" width="2.5546875" style="109" customWidth="1"/>
    <col min="12603" max="12603" width="0.5546875" style="109" customWidth="1"/>
    <col min="12604" max="12604" width="2.5546875" style="109" customWidth="1"/>
    <col min="12605" max="12605" width="0.5546875" style="109" customWidth="1"/>
    <col min="12606" max="12606" width="2.5546875" style="109" customWidth="1"/>
    <col min="12607" max="12607" width="0.5546875" style="109" customWidth="1"/>
    <col min="12608" max="12608" width="2.5546875" style="109" customWidth="1"/>
    <col min="12609" max="12609" width="0.5546875" style="109" customWidth="1"/>
    <col min="12610" max="12610" width="2.5546875" style="109" customWidth="1"/>
    <col min="12611" max="12611" width="0.5546875" style="109" customWidth="1"/>
    <col min="12612" max="12612" width="2.5546875" style="109" customWidth="1"/>
    <col min="12613" max="12613" width="0.5546875" style="109" customWidth="1"/>
    <col min="12614" max="12614" width="2.5546875" style="109" customWidth="1"/>
    <col min="12615" max="12615" width="0.5546875" style="109" customWidth="1"/>
    <col min="12616" max="12616" width="2.5546875" style="109" customWidth="1"/>
    <col min="12617" max="12617" width="0.5546875" style="109" customWidth="1"/>
    <col min="12618" max="12618" width="2.5546875" style="109" customWidth="1"/>
    <col min="12619" max="12619" width="0.5546875" style="109" customWidth="1"/>
    <col min="12620" max="12620" width="2.5546875" style="109" customWidth="1"/>
    <col min="12621" max="12621" width="0.5546875" style="109" customWidth="1"/>
    <col min="12622" max="12622" width="2.5546875" style="109" customWidth="1"/>
    <col min="12623" max="12623" width="0.5546875" style="109" customWidth="1"/>
    <col min="12624" max="12624" width="2.5546875" style="109" customWidth="1"/>
    <col min="12625" max="12625" width="0.5546875" style="109" customWidth="1"/>
    <col min="12626" max="12626" width="2.5546875" style="109" customWidth="1"/>
    <col min="12627" max="12627" width="0.5546875" style="109" customWidth="1"/>
    <col min="12628" max="12628" width="2.5546875" style="109" customWidth="1"/>
    <col min="12629" max="12629" width="0.5546875" style="109" customWidth="1"/>
    <col min="12630" max="12630" width="2.5546875" style="109" customWidth="1"/>
    <col min="12631" max="12631" width="0.5546875" style="109" customWidth="1"/>
    <col min="12632" max="12632" width="2.5546875" style="109" customWidth="1"/>
    <col min="12633" max="12633" width="0.5546875" style="109" customWidth="1"/>
    <col min="12634" max="12634" width="2.5546875" style="109" customWidth="1"/>
    <col min="12635" max="12635" width="0.5546875" style="109" customWidth="1"/>
    <col min="12636" max="12636" width="2.5546875" style="109" customWidth="1"/>
    <col min="12637" max="12637" width="0.5546875" style="109" customWidth="1"/>
    <col min="12638" max="12638" width="2.5546875" style="109" customWidth="1"/>
    <col min="12639" max="12639" width="0.5546875" style="109" customWidth="1"/>
    <col min="12640" max="12640" width="2.5546875" style="109" customWidth="1"/>
    <col min="12641" max="12641" width="0.5546875" style="109" customWidth="1"/>
    <col min="12642" max="12642" width="2.5546875" style="109" customWidth="1"/>
    <col min="12643" max="12643" width="0.5546875" style="109" customWidth="1"/>
    <col min="12644" max="12644" width="2.5546875" style="109" customWidth="1"/>
    <col min="12645" max="12645" width="0.5546875" style="109" customWidth="1"/>
    <col min="12646" max="12646" width="2.5546875" style="109" customWidth="1"/>
    <col min="12647" max="12647" width="0.5546875" style="109" customWidth="1"/>
    <col min="12648" max="12648" width="2.5546875" style="109" customWidth="1"/>
    <col min="12649" max="12649" width="0.5546875" style="109" customWidth="1"/>
    <col min="12650" max="12650" width="2.5546875" style="109" customWidth="1"/>
    <col min="12651" max="12651" width="0.5546875" style="109" customWidth="1"/>
    <col min="12652" max="12652" width="2.5546875" style="109" customWidth="1"/>
    <col min="12653" max="12653" width="0.5546875" style="109" customWidth="1"/>
    <col min="12654" max="12654" width="2.5546875" style="109" customWidth="1"/>
    <col min="12655" max="12655" width="0.5546875" style="109" customWidth="1"/>
    <col min="12656" max="12656" width="2.5546875" style="109" customWidth="1"/>
    <col min="12657" max="12657" width="0.5546875" style="109" customWidth="1"/>
    <col min="12658" max="12658" width="2.5546875" style="109" customWidth="1"/>
    <col min="12659" max="12659" width="0.5546875" style="109" customWidth="1"/>
    <col min="12660" max="12660" width="2.5546875" style="109" customWidth="1"/>
    <col min="12661" max="12661" width="0.5546875" style="109" customWidth="1"/>
    <col min="12662" max="12662" width="2.5546875" style="109" customWidth="1"/>
    <col min="12663" max="12663" width="0.5546875" style="109" customWidth="1"/>
    <col min="12664" max="12664" width="2.5546875" style="109" customWidth="1"/>
    <col min="12665" max="12665" width="0.5546875" style="109" customWidth="1"/>
    <col min="12666" max="12666" width="2.5546875" style="109" customWidth="1"/>
    <col min="12667" max="12667" width="0.5546875" style="109" customWidth="1"/>
    <col min="12668" max="12668" width="2.5546875" style="109" customWidth="1"/>
    <col min="12669" max="12669" width="0.5546875" style="109" customWidth="1"/>
    <col min="12670" max="12670" width="2.5546875" style="109" customWidth="1"/>
    <col min="12671" max="12671" width="0.5546875" style="109" customWidth="1"/>
    <col min="12672" max="12672" width="2.5546875" style="109" customWidth="1"/>
    <col min="12673" max="12673" width="0.5546875" style="109" customWidth="1"/>
    <col min="12674" max="12674" width="2.5546875" style="109" customWidth="1"/>
    <col min="12675" max="12675" width="0.5546875" style="109" customWidth="1"/>
    <col min="12676" max="12676" width="2.5546875" style="109" customWidth="1"/>
    <col min="12677" max="12677" width="0.5546875" style="109" customWidth="1"/>
    <col min="12678" max="12678" width="2.5546875" style="109" customWidth="1"/>
    <col min="12679" max="12679" width="0.5546875" style="109" customWidth="1"/>
    <col min="12680" max="12680" width="2.5546875" style="109" customWidth="1"/>
    <col min="12681" max="12681" width="0.5546875" style="109" customWidth="1"/>
    <col min="12682" max="12685" width="9.109375" style="109"/>
    <col min="12686" max="12714" width="2.6640625" style="109" customWidth="1"/>
    <col min="12715" max="12846" width="9.109375" style="109"/>
    <col min="12847" max="12847" width="0.88671875" style="109" customWidth="1"/>
    <col min="12848" max="12848" width="2.5546875" style="109" customWidth="1"/>
    <col min="12849" max="12849" width="0.5546875" style="109" customWidth="1"/>
    <col min="12850" max="12850" width="2.5546875" style="109" customWidth="1"/>
    <col min="12851" max="12851" width="0.5546875" style="109" customWidth="1"/>
    <col min="12852" max="12852" width="2.5546875" style="109" customWidth="1"/>
    <col min="12853" max="12853" width="0.5546875" style="109" customWidth="1"/>
    <col min="12854" max="12854" width="2.5546875" style="109" customWidth="1"/>
    <col min="12855" max="12855" width="0.5546875" style="109" customWidth="1"/>
    <col min="12856" max="12856" width="2.5546875" style="109" customWidth="1"/>
    <col min="12857" max="12857" width="0.5546875" style="109" customWidth="1"/>
    <col min="12858" max="12858" width="2.5546875" style="109" customWidth="1"/>
    <col min="12859" max="12859" width="0.5546875" style="109" customWidth="1"/>
    <col min="12860" max="12860" width="2.5546875" style="109" customWidth="1"/>
    <col min="12861" max="12861" width="0.5546875" style="109" customWidth="1"/>
    <col min="12862" max="12862" width="2.5546875" style="109" customWidth="1"/>
    <col min="12863" max="12863" width="0.5546875" style="109" customWidth="1"/>
    <col min="12864" max="12864" width="2.5546875" style="109" customWidth="1"/>
    <col min="12865" max="12865" width="0.5546875" style="109" customWidth="1"/>
    <col min="12866" max="12866" width="2.5546875" style="109" customWidth="1"/>
    <col min="12867" max="12867" width="0.5546875" style="109" customWidth="1"/>
    <col min="12868" max="12868" width="2.5546875" style="109" customWidth="1"/>
    <col min="12869" max="12869" width="0.5546875" style="109" customWidth="1"/>
    <col min="12870" max="12870" width="2.5546875" style="109" customWidth="1"/>
    <col min="12871" max="12871" width="0.5546875" style="109" customWidth="1"/>
    <col min="12872" max="12872" width="2.5546875" style="109" customWidth="1"/>
    <col min="12873" max="12873" width="0.5546875" style="109" customWidth="1"/>
    <col min="12874" max="12874" width="2.5546875" style="109" customWidth="1"/>
    <col min="12875" max="12875" width="0.5546875" style="109" customWidth="1"/>
    <col min="12876" max="12876" width="2.5546875" style="109" customWidth="1"/>
    <col min="12877" max="12877" width="0.5546875" style="109" customWidth="1"/>
    <col min="12878" max="12878" width="2.5546875" style="109" customWidth="1"/>
    <col min="12879" max="12879" width="0.5546875" style="109" customWidth="1"/>
    <col min="12880" max="12880" width="2.5546875" style="109" customWidth="1"/>
    <col min="12881" max="12881" width="0.5546875" style="109" customWidth="1"/>
    <col min="12882" max="12882" width="2.5546875" style="109" customWidth="1"/>
    <col min="12883" max="12883" width="0.5546875" style="109" customWidth="1"/>
    <col min="12884" max="12884" width="2.5546875" style="109" customWidth="1"/>
    <col min="12885" max="12885" width="0.5546875" style="109" customWidth="1"/>
    <col min="12886" max="12886" width="2.5546875" style="109" customWidth="1"/>
    <col min="12887" max="12887" width="0.5546875" style="109" customWidth="1"/>
    <col min="12888" max="12888" width="2.5546875" style="109" customWidth="1"/>
    <col min="12889" max="12889" width="0.5546875" style="109" customWidth="1"/>
    <col min="12890" max="12890" width="2.5546875" style="109" customWidth="1"/>
    <col min="12891" max="12891" width="0.5546875" style="109" customWidth="1"/>
    <col min="12892" max="12892" width="2.5546875" style="109" customWidth="1"/>
    <col min="12893" max="12893" width="0.5546875" style="109" customWidth="1"/>
    <col min="12894" max="12894" width="2.5546875" style="109" customWidth="1"/>
    <col min="12895" max="12895" width="0.5546875" style="109" customWidth="1"/>
    <col min="12896" max="12896" width="2.5546875" style="109" customWidth="1"/>
    <col min="12897" max="12897" width="0.5546875" style="109" customWidth="1"/>
    <col min="12898" max="12898" width="2.5546875" style="109" customWidth="1"/>
    <col min="12899" max="12899" width="0.5546875" style="109" customWidth="1"/>
    <col min="12900" max="12900" width="2.5546875" style="109" customWidth="1"/>
    <col min="12901" max="12901" width="0.5546875" style="109" customWidth="1"/>
    <col min="12902" max="12902" width="2.5546875" style="109" customWidth="1"/>
    <col min="12903" max="12903" width="0.5546875" style="109" customWidth="1"/>
    <col min="12904" max="12904" width="2.5546875" style="109" customWidth="1"/>
    <col min="12905" max="12905" width="0.5546875" style="109" customWidth="1"/>
    <col min="12906" max="12906" width="2.5546875" style="109" customWidth="1"/>
    <col min="12907" max="12907" width="0.5546875" style="109" customWidth="1"/>
    <col min="12908" max="12908" width="2.5546875" style="109" customWidth="1"/>
    <col min="12909" max="12909" width="0.5546875" style="109" customWidth="1"/>
    <col min="12910" max="12910" width="2.5546875" style="109" customWidth="1"/>
    <col min="12911" max="12911" width="0.5546875" style="109" customWidth="1"/>
    <col min="12912" max="12912" width="2.5546875" style="109" customWidth="1"/>
    <col min="12913" max="12913" width="0.5546875" style="109" customWidth="1"/>
    <col min="12914" max="12914" width="2.5546875" style="109" customWidth="1"/>
    <col min="12915" max="12915" width="0.5546875" style="109" customWidth="1"/>
    <col min="12916" max="12916" width="2.5546875" style="109" customWidth="1"/>
    <col min="12917" max="12917" width="0.5546875" style="109" customWidth="1"/>
    <col min="12918" max="12918" width="2.5546875" style="109" customWidth="1"/>
    <col min="12919" max="12919" width="0.5546875" style="109" customWidth="1"/>
    <col min="12920" max="12920" width="2.5546875" style="109" customWidth="1"/>
    <col min="12921" max="12921" width="0.5546875" style="109" customWidth="1"/>
    <col min="12922" max="12922" width="2.5546875" style="109" customWidth="1"/>
    <col min="12923" max="12923" width="0.5546875" style="109" customWidth="1"/>
    <col min="12924" max="12924" width="2.5546875" style="109" customWidth="1"/>
    <col min="12925" max="12925" width="0.5546875" style="109" customWidth="1"/>
    <col min="12926" max="12926" width="2.5546875" style="109" customWidth="1"/>
    <col min="12927" max="12927" width="0.5546875" style="109" customWidth="1"/>
    <col min="12928" max="12928" width="2.5546875" style="109" customWidth="1"/>
    <col min="12929" max="12929" width="0.5546875" style="109" customWidth="1"/>
    <col min="12930" max="12930" width="2.5546875" style="109" customWidth="1"/>
    <col min="12931" max="12931" width="0.5546875" style="109" customWidth="1"/>
    <col min="12932" max="12932" width="2.5546875" style="109" customWidth="1"/>
    <col min="12933" max="12933" width="0.5546875" style="109" customWidth="1"/>
    <col min="12934" max="12934" width="2.5546875" style="109" customWidth="1"/>
    <col min="12935" max="12935" width="0.5546875" style="109" customWidth="1"/>
    <col min="12936" max="12936" width="2.5546875" style="109" customWidth="1"/>
    <col min="12937" max="12937" width="0.5546875" style="109" customWidth="1"/>
    <col min="12938" max="12941" width="9.109375" style="109"/>
    <col min="12942" max="12970" width="2.6640625" style="109" customWidth="1"/>
    <col min="12971" max="13102" width="9.109375" style="109"/>
    <col min="13103" max="13103" width="0.88671875" style="109" customWidth="1"/>
    <col min="13104" max="13104" width="2.5546875" style="109" customWidth="1"/>
    <col min="13105" max="13105" width="0.5546875" style="109" customWidth="1"/>
    <col min="13106" max="13106" width="2.5546875" style="109" customWidth="1"/>
    <col min="13107" max="13107" width="0.5546875" style="109" customWidth="1"/>
    <col min="13108" max="13108" width="2.5546875" style="109" customWidth="1"/>
    <col min="13109" max="13109" width="0.5546875" style="109" customWidth="1"/>
    <col min="13110" max="13110" width="2.5546875" style="109" customWidth="1"/>
    <col min="13111" max="13111" width="0.5546875" style="109" customWidth="1"/>
    <col min="13112" max="13112" width="2.5546875" style="109" customWidth="1"/>
    <col min="13113" max="13113" width="0.5546875" style="109" customWidth="1"/>
    <col min="13114" max="13114" width="2.5546875" style="109" customWidth="1"/>
    <col min="13115" max="13115" width="0.5546875" style="109" customWidth="1"/>
    <col min="13116" max="13116" width="2.5546875" style="109" customWidth="1"/>
    <col min="13117" max="13117" width="0.5546875" style="109" customWidth="1"/>
    <col min="13118" max="13118" width="2.5546875" style="109" customWidth="1"/>
    <col min="13119" max="13119" width="0.5546875" style="109" customWidth="1"/>
    <col min="13120" max="13120" width="2.5546875" style="109" customWidth="1"/>
    <col min="13121" max="13121" width="0.5546875" style="109" customWidth="1"/>
    <col min="13122" max="13122" width="2.5546875" style="109" customWidth="1"/>
    <col min="13123" max="13123" width="0.5546875" style="109" customWidth="1"/>
    <col min="13124" max="13124" width="2.5546875" style="109" customWidth="1"/>
    <col min="13125" max="13125" width="0.5546875" style="109" customWidth="1"/>
    <col min="13126" max="13126" width="2.5546875" style="109" customWidth="1"/>
    <col min="13127" max="13127" width="0.5546875" style="109" customWidth="1"/>
    <col min="13128" max="13128" width="2.5546875" style="109" customWidth="1"/>
    <col min="13129" max="13129" width="0.5546875" style="109" customWidth="1"/>
    <col min="13130" max="13130" width="2.5546875" style="109" customWidth="1"/>
    <col min="13131" max="13131" width="0.5546875" style="109" customWidth="1"/>
    <col min="13132" max="13132" width="2.5546875" style="109" customWidth="1"/>
    <col min="13133" max="13133" width="0.5546875" style="109" customWidth="1"/>
    <col min="13134" max="13134" width="2.5546875" style="109" customWidth="1"/>
    <col min="13135" max="13135" width="0.5546875" style="109" customWidth="1"/>
    <col min="13136" max="13136" width="2.5546875" style="109" customWidth="1"/>
    <col min="13137" max="13137" width="0.5546875" style="109" customWidth="1"/>
    <col min="13138" max="13138" width="2.5546875" style="109" customWidth="1"/>
    <col min="13139" max="13139" width="0.5546875" style="109" customWidth="1"/>
    <col min="13140" max="13140" width="2.5546875" style="109" customWidth="1"/>
    <col min="13141" max="13141" width="0.5546875" style="109" customWidth="1"/>
    <col min="13142" max="13142" width="2.5546875" style="109" customWidth="1"/>
    <col min="13143" max="13143" width="0.5546875" style="109" customWidth="1"/>
    <col min="13144" max="13144" width="2.5546875" style="109" customWidth="1"/>
    <col min="13145" max="13145" width="0.5546875" style="109" customWidth="1"/>
    <col min="13146" max="13146" width="2.5546875" style="109" customWidth="1"/>
    <col min="13147" max="13147" width="0.5546875" style="109" customWidth="1"/>
    <col min="13148" max="13148" width="2.5546875" style="109" customWidth="1"/>
    <col min="13149" max="13149" width="0.5546875" style="109" customWidth="1"/>
    <col min="13150" max="13150" width="2.5546875" style="109" customWidth="1"/>
    <col min="13151" max="13151" width="0.5546875" style="109" customWidth="1"/>
    <col min="13152" max="13152" width="2.5546875" style="109" customWidth="1"/>
    <col min="13153" max="13153" width="0.5546875" style="109" customWidth="1"/>
    <col min="13154" max="13154" width="2.5546875" style="109" customWidth="1"/>
    <col min="13155" max="13155" width="0.5546875" style="109" customWidth="1"/>
    <col min="13156" max="13156" width="2.5546875" style="109" customWidth="1"/>
    <col min="13157" max="13157" width="0.5546875" style="109" customWidth="1"/>
    <col min="13158" max="13158" width="2.5546875" style="109" customWidth="1"/>
    <col min="13159" max="13159" width="0.5546875" style="109" customWidth="1"/>
    <col min="13160" max="13160" width="2.5546875" style="109" customWidth="1"/>
    <col min="13161" max="13161" width="0.5546875" style="109" customWidth="1"/>
    <col min="13162" max="13162" width="2.5546875" style="109" customWidth="1"/>
    <col min="13163" max="13163" width="0.5546875" style="109" customWidth="1"/>
    <col min="13164" max="13164" width="2.5546875" style="109" customWidth="1"/>
    <col min="13165" max="13165" width="0.5546875" style="109" customWidth="1"/>
    <col min="13166" max="13166" width="2.5546875" style="109" customWidth="1"/>
    <col min="13167" max="13167" width="0.5546875" style="109" customWidth="1"/>
    <col min="13168" max="13168" width="2.5546875" style="109" customWidth="1"/>
    <col min="13169" max="13169" width="0.5546875" style="109" customWidth="1"/>
    <col min="13170" max="13170" width="2.5546875" style="109" customWidth="1"/>
    <col min="13171" max="13171" width="0.5546875" style="109" customWidth="1"/>
    <col min="13172" max="13172" width="2.5546875" style="109" customWidth="1"/>
    <col min="13173" max="13173" width="0.5546875" style="109" customWidth="1"/>
    <col min="13174" max="13174" width="2.5546875" style="109" customWidth="1"/>
    <col min="13175" max="13175" width="0.5546875" style="109" customWidth="1"/>
    <col min="13176" max="13176" width="2.5546875" style="109" customWidth="1"/>
    <col min="13177" max="13177" width="0.5546875" style="109" customWidth="1"/>
    <col min="13178" max="13178" width="2.5546875" style="109" customWidth="1"/>
    <col min="13179" max="13179" width="0.5546875" style="109" customWidth="1"/>
    <col min="13180" max="13180" width="2.5546875" style="109" customWidth="1"/>
    <col min="13181" max="13181" width="0.5546875" style="109" customWidth="1"/>
    <col min="13182" max="13182" width="2.5546875" style="109" customWidth="1"/>
    <col min="13183" max="13183" width="0.5546875" style="109" customWidth="1"/>
    <col min="13184" max="13184" width="2.5546875" style="109" customWidth="1"/>
    <col min="13185" max="13185" width="0.5546875" style="109" customWidth="1"/>
    <col min="13186" max="13186" width="2.5546875" style="109" customWidth="1"/>
    <col min="13187" max="13187" width="0.5546875" style="109" customWidth="1"/>
    <col min="13188" max="13188" width="2.5546875" style="109" customWidth="1"/>
    <col min="13189" max="13189" width="0.5546875" style="109" customWidth="1"/>
    <col min="13190" max="13190" width="2.5546875" style="109" customWidth="1"/>
    <col min="13191" max="13191" width="0.5546875" style="109" customWidth="1"/>
    <col min="13192" max="13192" width="2.5546875" style="109" customWidth="1"/>
    <col min="13193" max="13193" width="0.5546875" style="109" customWidth="1"/>
    <col min="13194" max="13197" width="9.109375" style="109"/>
    <col min="13198" max="13226" width="2.6640625" style="109" customWidth="1"/>
    <col min="13227" max="13358" width="9.109375" style="109"/>
    <col min="13359" max="13359" width="0.88671875" style="109" customWidth="1"/>
    <col min="13360" max="13360" width="2.5546875" style="109" customWidth="1"/>
    <col min="13361" max="13361" width="0.5546875" style="109" customWidth="1"/>
    <col min="13362" max="13362" width="2.5546875" style="109" customWidth="1"/>
    <col min="13363" max="13363" width="0.5546875" style="109" customWidth="1"/>
    <col min="13364" max="13364" width="2.5546875" style="109" customWidth="1"/>
    <col min="13365" max="13365" width="0.5546875" style="109" customWidth="1"/>
    <col min="13366" max="13366" width="2.5546875" style="109" customWidth="1"/>
    <col min="13367" max="13367" width="0.5546875" style="109" customWidth="1"/>
    <col min="13368" max="13368" width="2.5546875" style="109" customWidth="1"/>
    <col min="13369" max="13369" width="0.5546875" style="109" customWidth="1"/>
    <col min="13370" max="13370" width="2.5546875" style="109" customWidth="1"/>
    <col min="13371" max="13371" width="0.5546875" style="109" customWidth="1"/>
    <col min="13372" max="13372" width="2.5546875" style="109" customWidth="1"/>
    <col min="13373" max="13373" width="0.5546875" style="109" customWidth="1"/>
    <col min="13374" max="13374" width="2.5546875" style="109" customWidth="1"/>
    <col min="13375" max="13375" width="0.5546875" style="109" customWidth="1"/>
    <col min="13376" max="13376" width="2.5546875" style="109" customWidth="1"/>
    <col min="13377" max="13377" width="0.5546875" style="109" customWidth="1"/>
    <col min="13378" max="13378" width="2.5546875" style="109" customWidth="1"/>
    <col min="13379" max="13379" width="0.5546875" style="109" customWidth="1"/>
    <col min="13380" max="13380" width="2.5546875" style="109" customWidth="1"/>
    <col min="13381" max="13381" width="0.5546875" style="109" customWidth="1"/>
    <col min="13382" max="13382" width="2.5546875" style="109" customWidth="1"/>
    <col min="13383" max="13383" width="0.5546875" style="109" customWidth="1"/>
    <col min="13384" max="13384" width="2.5546875" style="109" customWidth="1"/>
    <col min="13385" max="13385" width="0.5546875" style="109" customWidth="1"/>
    <col min="13386" max="13386" width="2.5546875" style="109" customWidth="1"/>
    <col min="13387" max="13387" width="0.5546875" style="109" customWidth="1"/>
    <col min="13388" max="13388" width="2.5546875" style="109" customWidth="1"/>
    <col min="13389" max="13389" width="0.5546875" style="109" customWidth="1"/>
    <col min="13390" max="13390" width="2.5546875" style="109" customWidth="1"/>
    <col min="13391" max="13391" width="0.5546875" style="109" customWidth="1"/>
    <col min="13392" max="13392" width="2.5546875" style="109" customWidth="1"/>
    <col min="13393" max="13393" width="0.5546875" style="109" customWidth="1"/>
    <col min="13394" max="13394" width="2.5546875" style="109" customWidth="1"/>
    <col min="13395" max="13395" width="0.5546875" style="109" customWidth="1"/>
    <col min="13396" max="13396" width="2.5546875" style="109" customWidth="1"/>
    <col min="13397" max="13397" width="0.5546875" style="109" customWidth="1"/>
    <col min="13398" max="13398" width="2.5546875" style="109" customWidth="1"/>
    <col min="13399" max="13399" width="0.5546875" style="109" customWidth="1"/>
    <col min="13400" max="13400" width="2.5546875" style="109" customWidth="1"/>
    <col min="13401" max="13401" width="0.5546875" style="109" customWidth="1"/>
    <col min="13402" max="13402" width="2.5546875" style="109" customWidth="1"/>
    <col min="13403" max="13403" width="0.5546875" style="109" customWidth="1"/>
    <col min="13404" max="13404" width="2.5546875" style="109" customWidth="1"/>
    <col min="13405" max="13405" width="0.5546875" style="109" customWidth="1"/>
    <col min="13406" max="13406" width="2.5546875" style="109" customWidth="1"/>
    <col min="13407" max="13407" width="0.5546875" style="109" customWidth="1"/>
    <col min="13408" max="13408" width="2.5546875" style="109" customWidth="1"/>
    <col min="13409" max="13409" width="0.5546875" style="109" customWidth="1"/>
    <col min="13410" max="13410" width="2.5546875" style="109" customWidth="1"/>
    <col min="13411" max="13411" width="0.5546875" style="109" customWidth="1"/>
    <col min="13412" max="13412" width="2.5546875" style="109" customWidth="1"/>
    <col min="13413" max="13413" width="0.5546875" style="109" customWidth="1"/>
    <col min="13414" max="13414" width="2.5546875" style="109" customWidth="1"/>
    <col min="13415" max="13415" width="0.5546875" style="109" customWidth="1"/>
    <col min="13416" max="13416" width="2.5546875" style="109" customWidth="1"/>
    <col min="13417" max="13417" width="0.5546875" style="109" customWidth="1"/>
    <col min="13418" max="13418" width="2.5546875" style="109" customWidth="1"/>
    <col min="13419" max="13419" width="0.5546875" style="109" customWidth="1"/>
    <col min="13420" max="13420" width="2.5546875" style="109" customWidth="1"/>
    <col min="13421" max="13421" width="0.5546875" style="109" customWidth="1"/>
    <col min="13422" max="13422" width="2.5546875" style="109" customWidth="1"/>
    <col min="13423" max="13423" width="0.5546875" style="109" customWidth="1"/>
    <col min="13424" max="13424" width="2.5546875" style="109" customWidth="1"/>
    <col min="13425" max="13425" width="0.5546875" style="109" customWidth="1"/>
    <col min="13426" max="13426" width="2.5546875" style="109" customWidth="1"/>
    <col min="13427" max="13427" width="0.5546875" style="109" customWidth="1"/>
    <col min="13428" max="13428" width="2.5546875" style="109" customWidth="1"/>
    <col min="13429" max="13429" width="0.5546875" style="109" customWidth="1"/>
    <col min="13430" max="13430" width="2.5546875" style="109" customWidth="1"/>
    <col min="13431" max="13431" width="0.5546875" style="109" customWidth="1"/>
    <col min="13432" max="13432" width="2.5546875" style="109" customWidth="1"/>
    <col min="13433" max="13433" width="0.5546875" style="109" customWidth="1"/>
    <col min="13434" max="13434" width="2.5546875" style="109" customWidth="1"/>
    <col min="13435" max="13435" width="0.5546875" style="109" customWidth="1"/>
    <col min="13436" max="13436" width="2.5546875" style="109" customWidth="1"/>
    <col min="13437" max="13437" width="0.5546875" style="109" customWidth="1"/>
    <col min="13438" max="13438" width="2.5546875" style="109" customWidth="1"/>
    <col min="13439" max="13439" width="0.5546875" style="109" customWidth="1"/>
    <col min="13440" max="13440" width="2.5546875" style="109" customWidth="1"/>
    <col min="13441" max="13441" width="0.5546875" style="109" customWidth="1"/>
    <col min="13442" max="13442" width="2.5546875" style="109" customWidth="1"/>
    <col min="13443" max="13443" width="0.5546875" style="109" customWidth="1"/>
    <col min="13444" max="13444" width="2.5546875" style="109" customWidth="1"/>
    <col min="13445" max="13445" width="0.5546875" style="109" customWidth="1"/>
    <col min="13446" max="13446" width="2.5546875" style="109" customWidth="1"/>
    <col min="13447" max="13447" width="0.5546875" style="109" customWidth="1"/>
    <col min="13448" max="13448" width="2.5546875" style="109" customWidth="1"/>
    <col min="13449" max="13449" width="0.5546875" style="109" customWidth="1"/>
    <col min="13450" max="13453" width="9.109375" style="109"/>
    <col min="13454" max="13482" width="2.6640625" style="109" customWidth="1"/>
    <col min="13483" max="13614" width="9.109375" style="109"/>
    <col min="13615" max="13615" width="0.88671875" style="109" customWidth="1"/>
    <col min="13616" max="13616" width="2.5546875" style="109" customWidth="1"/>
    <col min="13617" max="13617" width="0.5546875" style="109" customWidth="1"/>
    <col min="13618" max="13618" width="2.5546875" style="109" customWidth="1"/>
    <col min="13619" max="13619" width="0.5546875" style="109" customWidth="1"/>
    <col min="13620" max="13620" width="2.5546875" style="109" customWidth="1"/>
    <col min="13621" max="13621" width="0.5546875" style="109" customWidth="1"/>
    <col min="13622" max="13622" width="2.5546875" style="109" customWidth="1"/>
    <col min="13623" max="13623" width="0.5546875" style="109" customWidth="1"/>
    <col min="13624" max="13624" width="2.5546875" style="109" customWidth="1"/>
    <col min="13625" max="13625" width="0.5546875" style="109" customWidth="1"/>
    <col min="13626" max="13626" width="2.5546875" style="109" customWidth="1"/>
    <col min="13627" max="13627" width="0.5546875" style="109" customWidth="1"/>
    <col min="13628" max="13628" width="2.5546875" style="109" customWidth="1"/>
    <col min="13629" max="13629" width="0.5546875" style="109" customWidth="1"/>
    <col min="13630" max="13630" width="2.5546875" style="109" customWidth="1"/>
    <col min="13631" max="13631" width="0.5546875" style="109" customWidth="1"/>
    <col min="13632" max="13632" width="2.5546875" style="109" customWidth="1"/>
    <col min="13633" max="13633" width="0.5546875" style="109" customWidth="1"/>
    <col min="13634" max="13634" width="2.5546875" style="109" customWidth="1"/>
    <col min="13635" max="13635" width="0.5546875" style="109" customWidth="1"/>
    <col min="13636" max="13636" width="2.5546875" style="109" customWidth="1"/>
    <col min="13637" max="13637" width="0.5546875" style="109" customWidth="1"/>
    <col min="13638" max="13638" width="2.5546875" style="109" customWidth="1"/>
    <col min="13639" max="13639" width="0.5546875" style="109" customWidth="1"/>
    <col min="13640" max="13640" width="2.5546875" style="109" customWidth="1"/>
    <col min="13641" max="13641" width="0.5546875" style="109" customWidth="1"/>
    <col min="13642" max="13642" width="2.5546875" style="109" customWidth="1"/>
    <col min="13643" max="13643" width="0.5546875" style="109" customWidth="1"/>
    <col min="13644" max="13644" width="2.5546875" style="109" customWidth="1"/>
    <col min="13645" max="13645" width="0.5546875" style="109" customWidth="1"/>
    <col min="13646" max="13646" width="2.5546875" style="109" customWidth="1"/>
    <col min="13647" max="13647" width="0.5546875" style="109" customWidth="1"/>
    <col min="13648" max="13648" width="2.5546875" style="109" customWidth="1"/>
    <col min="13649" max="13649" width="0.5546875" style="109" customWidth="1"/>
    <col min="13650" max="13650" width="2.5546875" style="109" customWidth="1"/>
    <col min="13651" max="13651" width="0.5546875" style="109" customWidth="1"/>
    <col min="13652" max="13652" width="2.5546875" style="109" customWidth="1"/>
    <col min="13653" max="13653" width="0.5546875" style="109" customWidth="1"/>
    <col min="13654" max="13654" width="2.5546875" style="109" customWidth="1"/>
    <col min="13655" max="13655" width="0.5546875" style="109" customWidth="1"/>
    <col min="13656" max="13656" width="2.5546875" style="109" customWidth="1"/>
    <col min="13657" max="13657" width="0.5546875" style="109" customWidth="1"/>
    <col min="13658" max="13658" width="2.5546875" style="109" customWidth="1"/>
    <col min="13659" max="13659" width="0.5546875" style="109" customWidth="1"/>
    <col min="13660" max="13660" width="2.5546875" style="109" customWidth="1"/>
    <col min="13661" max="13661" width="0.5546875" style="109" customWidth="1"/>
    <col min="13662" max="13662" width="2.5546875" style="109" customWidth="1"/>
    <col min="13663" max="13663" width="0.5546875" style="109" customWidth="1"/>
    <col min="13664" max="13664" width="2.5546875" style="109" customWidth="1"/>
    <col min="13665" max="13665" width="0.5546875" style="109" customWidth="1"/>
    <col min="13666" max="13666" width="2.5546875" style="109" customWidth="1"/>
    <col min="13667" max="13667" width="0.5546875" style="109" customWidth="1"/>
    <col min="13668" max="13668" width="2.5546875" style="109" customWidth="1"/>
    <col min="13669" max="13669" width="0.5546875" style="109" customWidth="1"/>
    <col min="13670" max="13670" width="2.5546875" style="109" customWidth="1"/>
    <col min="13671" max="13671" width="0.5546875" style="109" customWidth="1"/>
    <col min="13672" max="13672" width="2.5546875" style="109" customWidth="1"/>
    <col min="13673" max="13673" width="0.5546875" style="109" customWidth="1"/>
    <col min="13674" max="13674" width="2.5546875" style="109" customWidth="1"/>
    <col min="13675" max="13675" width="0.5546875" style="109" customWidth="1"/>
    <col min="13676" max="13676" width="2.5546875" style="109" customWidth="1"/>
    <col min="13677" max="13677" width="0.5546875" style="109" customWidth="1"/>
    <col min="13678" max="13678" width="2.5546875" style="109" customWidth="1"/>
    <col min="13679" max="13679" width="0.5546875" style="109" customWidth="1"/>
    <col min="13680" max="13680" width="2.5546875" style="109" customWidth="1"/>
    <col min="13681" max="13681" width="0.5546875" style="109" customWidth="1"/>
    <col min="13682" max="13682" width="2.5546875" style="109" customWidth="1"/>
    <col min="13683" max="13683" width="0.5546875" style="109" customWidth="1"/>
    <col min="13684" max="13684" width="2.5546875" style="109" customWidth="1"/>
    <col min="13685" max="13685" width="0.5546875" style="109" customWidth="1"/>
    <col min="13686" max="13686" width="2.5546875" style="109" customWidth="1"/>
    <col min="13687" max="13687" width="0.5546875" style="109" customWidth="1"/>
    <col min="13688" max="13688" width="2.5546875" style="109" customWidth="1"/>
    <col min="13689" max="13689" width="0.5546875" style="109" customWidth="1"/>
    <col min="13690" max="13690" width="2.5546875" style="109" customWidth="1"/>
    <col min="13691" max="13691" width="0.5546875" style="109" customWidth="1"/>
    <col min="13692" max="13692" width="2.5546875" style="109" customWidth="1"/>
    <col min="13693" max="13693" width="0.5546875" style="109" customWidth="1"/>
    <col min="13694" max="13694" width="2.5546875" style="109" customWidth="1"/>
    <col min="13695" max="13695" width="0.5546875" style="109" customWidth="1"/>
    <col min="13696" max="13696" width="2.5546875" style="109" customWidth="1"/>
    <col min="13697" max="13697" width="0.5546875" style="109" customWidth="1"/>
    <col min="13698" max="13698" width="2.5546875" style="109" customWidth="1"/>
    <col min="13699" max="13699" width="0.5546875" style="109" customWidth="1"/>
    <col min="13700" max="13700" width="2.5546875" style="109" customWidth="1"/>
    <col min="13701" max="13701" width="0.5546875" style="109" customWidth="1"/>
    <col min="13702" max="13702" width="2.5546875" style="109" customWidth="1"/>
    <col min="13703" max="13703" width="0.5546875" style="109" customWidth="1"/>
    <col min="13704" max="13704" width="2.5546875" style="109" customWidth="1"/>
    <col min="13705" max="13705" width="0.5546875" style="109" customWidth="1"/>
    <col min="13706" max="13709" width="9.109375" style="109"/>
    <col min="13710" max="13738" width="2.6640625" style="109" customWidth="1"/>
    <col min="13739" max="13870" width="9.109375" style="109"/>
    <col min="13871" max="13871" width="0.88671875" style="109" customWidth="1"/>
    <col min="13872" max="13872" width="2.5546875" style="109" customWidth="1"/>
    <col min="13873" max="13873" width="0.5546875" style="109" customWidth="1"/>
    <col min="13874" max="13874" width="2.5546875" style="109" customWidth="1"/>
    <col min="13875" max="13875" width="0.5546875" style="109" customWidth="1"/>
    <col min="13876" max="13876" width="2.5546875" style="109" customWidth="1"/>
    <col min="13877" max="13877" width="0.5546875" style="109" customWidth="1"/>
    <col min="13878" max="13878" width="2.5546875" style="109" customWidth="1"/>
    <col min="13879" max="13879" width="0.5546875" style="109" customWidth="1"/>
    <col min="13880" max="13880" width="2.5546875" style="109" customWidth="1"/>
    <col min="13881" max="13881" width="0.5546875" style="109" customWidth="1"/>
    <col min="13882" max="13882" width="2.5546875" style="109" customWidth="1"/>
    <col min="13883" max="13883" width="0.5546875" style="109" customWidth="1"/>
    <col min="13884" max="13884" width="2.5546875" style="109" customWidth="1"/>
    <col min="13885" max="13885" width="0.5546875" style="109" customWidth="1"/>
    <col min="13886" max="13886" width="2.5546875" style="109" customWidth="1"/>
    <col min="13887" max="13887" width="0.5546875" style="109" customWidth="1"/>
    <col min="13888" max="13888" width="2.5546875" style="109" customWidth="1"/>
    <col min="13889" max="13889" width="0.5546875" style="109" customWidth="1"/>
    <col min="13890" max="13890" width="2.5546875" style="109" customWidth="1"/>
    <col min="13891" max="13891" width="0.5546875" style="109" customWidth="1"/>
    <col min="13892" max="13892" width="2.5546875" style="109" customWidth="1"/>
    <col min="13893" max="13893" width="0.5546875" style="109" customWidth="1"/>
    <col min="13894" max="13894" width="2.5546875" style="109" customWidth="1"/>
    <col min="13895" max="13895" width="0.5546875" style="109" customWidth="1"/>
    <col min="13896" max="13896" width="2.5546875" style="109" customWidth="1"/>
    <col min="13897" max="13897" width="0.5546875" style="109" customWidth="1"/>
    <col min="13898" max="13898" width="2.5546875" style="109" customWidth="1"/>
    <col min="13899" max="13899" width="0.5546875" style="109" customWidth="1"/>
    <col min="13900" max="13900" width="2.5546875" style="109" customWidth="1"/>
    <col min="13901" max="13901" width="0.5546875" style="109" customWidth="1"/>
    <col min="13902" max="13902" width="2.5546875" style="109" customWidth="1"/>
    <col min="13903" max="13903" width="0.5546875" style="109" customWidth="1"/>
    <col min="13904" max="13904" width="2.5546875" style="109" customWidth="1"/>
    <col min="13905" max="13905" width="0.5546875" style="109" customWidth="1"/>
    <col min="13906" max="13906" width="2.5546875" style="109" customWidth="1"/>
    <col min="13907" max="13907" width="0.5546875" style="109" customWidth="1"/>
    <col min="13908" max="13908" width="2.5546875" style="109" customWidth="1"/>
    <col min="13909" max="13909" width="0.5546875" style="109" customWidth="1"/>
    <col min="13910" max="13910" width="2.5546875" style="109" customWidth="1"/>
    <col min="13911" max="13911" width="0.5546875" style="109" customWidth="1"/>
    <col min="13912" max="13912" width="2.5546875" style="109" customWidth="1"/>
    <col min="13913" max="13913" width="0.5546875" style="109" customWidth="1"/>
    <col min="13914" max="13914" width="2.5546875" style="109" customWidth="1"/>
    <col min="13915" max="13915" width="0.5546875" style="109" customWidth="1"/>
    <col min="13916" max="13916" width="2.5546875" style="109" customWidth="1"/>
    <col min="13917" max="13917" width="0.5546875" style="109" customWidth="1"/>
    <col min="13918" max="13918" width="2.5546875" style="109" customWidth="1"/>
    <col min="13919" max="13919" width="0.5546875" style="109" customWidth="1"/>
    <col min="13920" max="13920" width="2.5546875" style="109" customWidth="1"/>
    <col min="13921" max="13921" width="0.5546875" style="109" customWidth="1"/>
    <col min="13922" max="13922" width="2.5546875" style="109" customWidth="1"/>
    <col min="13923" max="13923" width="0.5546875" style="109" customWidth="1"/>
    <col min="13924" max="13924" width="2.5546875" style="109" customWidth="1"/>
    <col min="13925" max="13925" width="0.5546875" style="109" customWidth="1"/>
    <col min="13926" max="13926" width="2.5546875" style="109" customWidth="1"/>
    <col min="13927" max="13927" width="0.5546875" style="109" customWidth="1"/>
    <col min="13928" max="13928" width="2.5546875" style="109" customWidth="1"/>
    <col min="13929" max="13929" width="0.5546875" style="109" customWidth="1"/>
    <col min="13930" max="13930" width="2.5546875" style="109" customWidth="1"/>
    <col min="13931" max="13931" width="0.5546875" style="109" customWidth="1"/>
    <col min="13932" max="13932" width="2.5546875" style="109" customWidth="1"/>
    <col min="13933" max="13933" width="0.5546875" style="109" customWidth="1"/>
    <col min="13934" max="13934" width="2.5546875" style="109" customWidth="1"/>
    <col min="13935" max="13935" width="0.5546875" style="109" customWidth="1"/>
    <col min="13936" max="13936" width="2.5546875" style="109" customWidth="1"/>
    <col min="13937" max="13937" width="0.5546875" style="109" customWidth="1"/>
    <col min="13938" max="13938" width="2.5546875" style="109" customWidth="1"/>
    <col min="13939" max="13939" width="0.5546875" style="109" customWidth="1"/>
    <col min="13940" max="13940" width="2.5546875" style="109" customWidth="1"/>
    <col min="13941" max="13941" width="0.5546875" style="109" customWidth="1"/>
    <col min="13942" max="13942" width="2.5546875" style="109" customWidth="1"/>
    <col min="13943" max="13943" width="0.5546875" style="109" customWidth="1"/>
    <col min="13944" max="13944" width="2.5546875" style="109" customWidth="1"/>
    <col min="13945" max="13945" width="0.5546875" style="109" customWidth="1"/>
    <col min="13946" max="13946" width="2.5546875" style="109" customWidth="1"/>
    <col min="13947" max="13947" width="0.5546875" style="109" customWidth="1"/>
    <col min="13948" max="13948" width="2.5546875" style="109" customWidth="1"/>
    <col min="13949" max="13949" width="0.5546875" style="109" customWidth="1"/>
    <col min="13950" max="13950" width="2.5546875" style="109" customWidth="1"/>
    <col min="13951" max="13951" width="0.5546875" style="109" customWidth="1"/>
    <col min="13952" max="13952" width="2.5546875" style="109" customWidth="1"/>
    <col min="13953" max="13953" width="0.5546875" style="109" customWidth="1"/>
    <col min="13954" max="13954" width="2.5546875" style="109" customWidth="1"/>
    <col min="13955" max="13955" width="0.5546875" style="109" customWidth="1"/>
    <col min="13956" max="13956" width="2.5546875" style="109" customWidth="1"/>
    <col min="13957" max="13957" width="0.5546875" style="109" customWidth="1"/>
    <col min="13958" max="13958" width="2.5546875" style="109" customWidth="1"/>
    <col min="13959" max="13959" width="0.5546875" style="109" customWidth="1"/>
    <col min="13960" max="13960" width="2.5546875" style="109" customWidth="1"/>
    <col min="13961" max="13961" width="0.5546875" style="109" customWidth="1"/>
    <col min="13962" max="13965" width="9.109375" style="109"/>
    <col min="13966" max="13994" width="2.6640625" style="109" customWidth="1"/>
    <col min="13995" max="14126" width="9.109375" style="109"/>
    <col min="14127" max="14127" width="0.88671875" style="109" customWidth="1"/>
    <col min="14128" max="14128" width="2.5546875" style="109" customWidth="1"/>
    <col min="14129" max="14129" width="0.5546875" style="109" customWidth="1"/>
    <col min="14130" max="14130" width="2.5546875" style="109" customWidth="1"/>
    <col min="14131" max="14131" width="0.5546875" style="109" customWidth="1"/>
    <col min="14132" max="14132" width="2.5546875" style="109" customWidth="1"/>
    <col min="14133" max="14133" width="0.5546875" style="109" customWidth="1"/>
    <col min="14134" max="14134" width="2.5546875" style="109" customWidth="1"/>
    <col min="14135" max="14135" width="0.5546875" style="109" customWidth="1"/>
    <col min="14136" max="14136" width="2.5546875" style="109" customWidth="1"/>
    <col min="14137" max="14137" width="0.5546875" style="109" customWidth="1"/>
    <col min="14138" max="14138" width="2.5546875" style="109" customWidth="1"/>
    <col min="14139" max="14139" width="0.5546875" style="109" customWidth="1"/>
    <col min="14140" max="14140" width="2.5546875" style="109" customWidth="1"/>
    <col min="14141" max="14141" width="0.5546875" style="109" customWidth="1"/>
    <col min="14142" max="14142" width="2.5546875" style="109" customWidth="1"/>
    <col min="14143" max="14143" width="0.5546875" style="109" customWidth="1"/>
    <col min="14144" max="14144" width="2.5546875" style="109" customWidth="1"/>
    <col min="14145" max="14145" width="0.5546875" style="109" customWidth="1"/>
    <col min="14146" max="14146" width="2.5546875" style="109" customWidth="1"/>
    <col min="14147" max="14147" width="0.5546875" style="109" customWidth="1"/>
    <col min="14148" max="14148" width="2.5546875" style="109" customWidth="1"/>
    <col min="14149" max="14149" width="0.5546875" style="109" customWidth="1"/>
    <col min="14150" max="14150" width="2.5546875" style="109" customWidth="1"/>
    <col min="14151" max="14151" width="0.5546875" style="109" customWidth="1"/>
    <col min="14152" max="14152" width="2.5546875" style="109" customWidth="1"/>
    <col min="14153" max="14153" width="0.5546875" style="109" customWidth="1"/>
    <col min="14154" max="14154" width="2.5546875" style="109" customWidth="1"/>
    <col min="14155" max="14155" width="0.5546875" style="109" customWidth="1"/>
    <col min="14156" max="14156" width="2.5546875" style="109" customWidth="1"/>
    <col min="14157" max="14157" width="0.5546875" style="109" customWidth="1"/>
    <col min="14158" max="14158" width="2.5546875" style="109" customWidth="1"/>
    <col min="14159" max="14159" width="0.5546875" style="109" customWidth="1"/>
    <col min="14160" max="14160" width="2.5546875" style="109" customWidth="1"/>
    <col min="14161" max="14161" width="0.5546875" style="109" customWidth="1"/>
    <col min="14162" max="14162" width="2.5546875" style="109" customWidth="1"/>
    <col min="14163" max="14163" width="0.5546875" style="109" customWidth="1"/>
    <col min="14164" max="14164" width="2.5546875" style="109" customWidth="1"/>
    <col min="14165" max="14165" width="0.5546875" style="109" customWidth="1"/>
    <col min="14166" max="14166" width="2.5546875" style="109" customWidth="1"/>
    <col min="14167" max="14167" width="0.5546875" style="109" customWidth="1"/>
    <col min="14168" max="14168" width="2.5546875" style="109" customWidth="1"/>
    <col min="14169" max="14169" width="0.5546875" style="109" customWidth="1"/>
    <col min="14170" max="14170" width="2.5546875" style="109" customWidth="1"/>
    <col min="14171" max="14171" width="0.5546875" style="109" customWidth="1"/>
    <col min="14172" max="14172" width="2.5546875" style="109" customWidth="1"/>
    <col min="14173" max="14173" width="0.5546875" style="109" customWidth="1"/>
    <col min="14174" max="14174" width="2.5546875" style="109" customWidth="1"/>
    <col min="14175" max="14175" width="0.5546875" style="109" customWidth="1"/>
    <col min="14176" max="14176" width="2.5546875" style="109" customWidth="1"/>
    <col min="14177" max="14177" width="0.5546875" style="109" customWidth="1"/>
    <col min="14178" max="14178" width="2.5546875" style="109" customWidth="1"/>
    <col min="14179" max="14179" width="0.5546875" style="109" customWidth="1"/>
    <col min="14180" max="14180" width="2.5546875" style="109" customWidth="1"/>
    <col min="14181" max="14181" width="0.5546875" style="109" customWidth="1"/>
    <col min="14182" max="14182" width="2.5546875" style="109" customWidth="1"/>
    <col min="14183" max="14183" width="0.5546875" style="109" customWidth="1"/>
    <col min="14184" max="14184" width="2.5546875" style="109" customWidth="1"/>
    <col min="14185" max="14185" width="0.5546875" style="109" customWidth="1"/>
    <col min="14186" max="14186" width="2.5546875" style="109" customWidth="1"/>
    <col min="14187" max="14187" width="0.5546875" style="109" customWidth="1"/>
    <col min="14188" max="14188" width="2.5546875" style="109" customWidth="1"/>
    <col min="14189" max="14189" width="0.5546875" style="109" customWidth="1"/>
    <col min="14190" max="14190" width="2.5546875" style="109" customWidth="1"/>
    <col min="14191" max="14191" width="0.5546875" style="109" customWidth="1"/>
    <col min="14192" max="14192" width="2.5546875" style="109" customWidth="1"/>
    <col min="14193" max="14193" width="0.5546875" style="109" customWidth="1"/>
    <col min="14194" max="14194" width="2.5546875" style="109" customWidth="1"/>
    <col min="14195" max="14195" width="0.5546875" style="109" customWidth="1"/>
    <col min="14196" max="14196" width="2.5546875" style="109" customWidth="1"/>
    <col min="14197" max="14197" width="0.5546875" style="109" customWidth="1"/>
    <col min="14198" max="14198" width="2.5546875" style="109" customWidth="1"/>
    <col min="14199" max="14199" width="0.5546875" style="109" customWidth="1"/>
    <col min="14200" max="14200" width="2.5546875" style="109" customWidth="1"/>
    <col min="14201" max="14201" width="0.5546875" style="109" customWidth="1"/>
    <col min="14202" max="14202" width="2.5546875" style="109" customWidth="1"/>
    <col min="14203" max="14203" width="0.5546875" style="109" customWidth="1"/>
    <col min="14204" max="14204" width="2.5546875" style="109" customWidth="1"/>
    <col min="14205" max="14205" width="0.5546875" style="109" customWidth="1"/>
    <col min="14206" max="14206" width="2.5546875" style="109" customWidth="1"/>
    <col min="14207" max="14207" width="0.5546875" style="109" customWidth="1"/>
    <col min="14208" max="14208" width="2.5546875" style="109" customWidth="1"/>
    <col min="14209" max="14209" width="0.5546875" style="109" customWidth="1"/>
    <col min="14210" max="14210" width="2.5546875" style="109" customWidth="1"/>
    <col min="14211" max="14211" width="0.5546875" style="109" customWidth="1"/>
    <col min="14212" max="14212" width="2.5546875" style="109" customWidth="1"/>
    <col min="14213" max="14213" width="0.5546875" style="109" customWidth="1"/>
    <col min="14214" max="14214" width="2.5546875" style="109" customWidth="1"/>
    <col min="14215" max="14215" width="0.5546875" style="109" customWidth="1"/>
    <col min="14216" max="14216" width="2.5546875" style="109" customWidth="1"/>
    <col min="14217" max="14217" width="0.5546875" style="109" customWidth="1"/>
    <col min="14218" max="14221" width="9.109375" style="109"/>
    <col min="14222" max="14250" width="2.6640625" style="109" customWidth="1"/>
    <col min="14251" max="14382" width="9.109375" style="109"/>
    <col min="14383" max="14383" width="0.88671875" style="109" customWidth="1"/>
    <col min="14384" max="14384" width="2.5546875" style="109" customWidth="1"/>
    <col min="14385" max="14385" width="0.5546875" style="109" customWidth="1"/>
    <col min="14386" max="14386" width="2.5546875" style="109" customWidth="1"/>
    <col min="14387" max="14387" width="0.5546875" style="109" customWidth="1"/>
    <col min="14388" max="14388" width="2.5546875" style="109" customWidth="1"/>
    <col min="14389" max="14389" width="0.5546875" style="109" customWidth="1"/>
    <col min="14390" max="14390" width="2.5546875" style="109" customWidth="1"/>
    <col min="14391" max="14391" width="0.5546875" style="109" customWidth="1"/>
    <col min="14392" max="14392" width="2.5546875" style="109" customWidth="1"/>
    <col min="14393" max="14393" width="0.5546875" style="109" customWidth="1"/>
    <col min="14394" max="14394" width="2.5546875" style="109" customWidth="1"/>
    <col min="14395" max="14395" width="0.5546875" style="109" customWidth="1"/>
    <col min="14396" max="14396" width="2.5546875" style="109" customWidth="1"/>
    <col min="14397" max="14397" width="0.5546875" style="109" customWidth="1"/>
    <col min="14398" max="14398" width="2.5546875" style="109" customWidth="1"/>
    <col min="14399" max="14399" width="0.5546875" style="109" customWidth="1"/>
    <col min="14400" max="14400" width="2.5546875" style="109" customWidth="1"/>
    <col min="14401" max="14401" width="0.5546875" style="109" customWidth="1"/>
    <col min="14402" max="14402" width="2.5546875" style="109" customWidth="1"/>
    <col min="14403" max="14403" width="0.5546875" style="109" customWidth="1"/>
    <col min="14404" max="14404" width="2.5546875" style="109" customWidth="1"/>
    <col min="14405" max="14405" width="0.5546875" style="109" customWidth="1"/>
    <col min="14406" max="14406" width="2.5546875" style="109" customWidth="1"/>
    <col min="14407" max="14407" width="0.5546875" style="109" customWidth="1"/>
    <col min="14408" max="14408" width="2.5546875" style="109" customWidth="1"/>
    <col min="14409" max="14409" width="0.5546875" style="109" customWidth="1"/>
    <col min="14410" max="14410" width="2.5546875" style="109" customWidth="1"/>
    <col min="14411" max="14411" width="0.5546875" style="109" customWidth="1"/>
    <col min="14412" max="14412" width="2.5546875" style="109" customWidth="1"/>
    <col min="14413" max="14413" width="0.5546875" style="109" customWidth="1"/>
    <col min="14414" max="14414" width="2.5546875" style="109" customWidth="1"/>
    <col min="14415" max="14415" width="0.5546875" style="109" customWidth="1"/>
    <col min="14416" max="14416" width="2.5546875" style="109" customWidth="1"/>
    <col min="14417" max="14417" width="0.5546875" style="109" customWidth="1"/>
    <col min="14418" max="14418" width="2.5546875" style="109" customWidth="1"/>
    <col min="14419" max="14419" width="0.5546875" style="109" customWidth="1"/>
    <col min="14420" max="14420" width="2.5546875" style="109" customWidth="1"/>
    <col min="14421" max="14421" width="0.5546875" style="109" customWidth="1"/>
    <col min="14422" max="14422" width="2.5546875" style="109" customWidth="1"/>
    <col min="14423" max="14423" width="0.5546875" style="109" customWidth="1"/>
    <col min="14424" max="14424" width="2.5546875" style="109" customWidth="1"/>
    <col min="14425" max="14425" width="0.5546875" style="109" customWidth="1"/>
    <col min="14426" max="14426" width="2.5546875" style="109" customWidth="1"/>
    <col min="14427" max="14427" width="0.5546875" style="109" customWidth="1"/>
    <col min="14428" max="14428" width="2.5546875" style="109" customWidth="1"/>
    <col min="14429" max="14429" width="0.5546875" style="109" customWidth="1"/>
    <col min="14430" max="14430" width="2.5546875" style="109" customWidth="1"/>
    <col min="14431" max="14431" width="0.5546875" style="109" customWidth="1"/>
    <col min="14432" max="14432" width="2.5546875" style="109" customWidth="1"/>
    <col min="14433" max="14433" width="0.5546875" style="109" customWidth="1"/>
    <col min="14434" max="14434" width="2.5546875" style="109" customWidth="1"/>
    <col min="14435" max="14435" width="0.5546875" style="109" customWidth="1"/>
    <col min="14436" max="14436" width="2.5546875" style="109" customWidth="1"/>
    <col min="14437" max="14437" width="0.5546875" style="109" customWidth="1"/>
    <col min="14438" max="14438" width="2.5546875" style="109" customWidth="1"/>
    <col min="14439" max="14439" width="0.5546875" style="109" customWidth="1"/>
    <col min="14440" max="14440" width="2.5546875" style="109" customWidth="1"/>
    <col min="14441" max="14441" width="0.5546875" style="109" customWidth="1"/>
    <col min="14442" max="14442" width="2.5546875" style="109" customWidth="1"/>
    <col min="14443" max="14443" width="0.5546875" style="109" customWidth="1"/>
    <col min="14444" max="14444" width="2.5546875" style="109" customWidth="1"/>
    <col min="14445" max="14445" width="0.5546875" style="109" customWidth="1"/>
    <col min="14446" max="14446" width="2.5546875" style="109" customWidth="1"/>
    <col min="14447" max="14447" width="0.5546875" style="109" customWidth="1"/>
    <col min="14448" max="14448" width="2.5546875" style="109" customWidth="1"/>
    <col min="14449" max="14449" width="0.5546875" style="109" customWidth="1"/>
    <col min="14450" max="14450" width="2.5546875" style="109" customWidth="1"/>
    <col min="14451" max="14451" width="0.5546875" style="109" customWidth="1"/>
    <col min="14452" max="14452" width="2.5546875" style="109" customWidth="1"/>
    <col min="14453" max="14453" width="0.5546875" style="109" customWidth="1"/>
    <col min="14454" max="14454" width="2.5546875" style="109" customWidth="1"/>
    <col min="14455" max="14455" width="0.5546875" style="109" customWidth="1"/>
    <col min="14456" max="14456" width="2.5546875" style="109" customWidth="1"/>
    <col min="14457" max="14457" width="0.5546875" style="109" customWidth="1"/>
    <col min="14458" max="14458" width="2.5546875" style="109" customWidth="1"/>
    <col min="14459" max="14459" width="0.5546875" style="109" customWidth="1"/>
    <col min="14460" max="14460" width="2.5546875" style="109" customWidth="1"/>
    <col min="14461" max="14461" width="0.5546875" style="109" customWidth="1"/>
    <col min="14462" max="14462" width="2.5546875" style="109" customWidth="1"/>
    <col min="14463" max="14463" width="0.5546875" style="109" customWidth="1"/>
    <col min="14464" max="14464" width="2.5546875" style="109" customWidth="1"/>
    <col min="14465" max="14465" width="0.5546875" style="109" customWidth="1"/>
    <col min="14466" max="14466" width="2.5546875" style="109" customWidth="1"/>
    <col min="14467" max="14467" width="0.5546875" style="109" customWidth="1"/>
    <col min="14468" max="14468" width="2.5546875" style="109" customWidth="1"/>
    <col min="14469" max="14469" width="0.5546875" style="109" customWidth="1"/>
    <col min="14470" max="14470" width="2.5546875" style="109" customWidth="1"/>
    <col min="14471" max="14471" width="0.5546875" style="109" customWidth="1"/>
    <col min="14472" max="14472" width="2.5546875" style="109" customWidth="1"/>
    <col min="14473" max="14473" width="0.5546875" style="109" customWidth="1"/>
    <col min="14474" max="14477" width="9.109375" style="109"/>
    <col min="14478" max="14506" width="2.6640625" style="109" customWidth="1"/>
    <col min="14507" max="14638" width="9.109375" style="109"/>
    <col min="14639" max="14639" width="0.88671875" style="109" customWidth="1"/>
    <col min="14640" max="14640" width="2.5546875" style="109" customWidth="1"/>
    <col min="14641" max="14641" width="0.5546875" style="109" customWidth="1"/>
    <col min="14642" max="14642" width="2.5546875" style="109" customWidth="1"/>
    <col min="14643" max="14643" width="0.5546875" style="109" customWidth="1"/>
    <col min="14644" max="14644" width="2.5546875" style="109" customWidth="1"/>
    <col min="14645" max="14645" width="0.5546875" style="109" customWidth="1"/>
    <col min="14646" max="14646" width="2.5546875" style="109" customWidth="1"/>
    <col min="14647" max="14647" width="0.5546875" style="109" customWidth="1"/>
    <col min="14648" max="14648" width="2.5546875" style="109" customWidth="1"/>
    <col min="14649" max="14649" width="0.5546875" style="109" customWidth="1"/>
    <col min="14650" max="14650" width="2.5546875" style="109" customWidth="1"/>
    <col min="14651" max="14651" width="0.5546875" style="109" customWidth="1"/>
    <col min="14652" max="14652" width="2.5546875" style="109" customWidth="1"/>
    <col min="14653" max="14653" width="0.5546875" style="109" customWidth="1"/>
    <col min="14654" max="14654" width="2.5546875" style="109" customWidth="1"/>
    <col min="14655" max="14655" width="0.5546875" style="109" customWidth="1"/>
    <col min="14656" max="14656" width="2.5546875" style="109" customWidth="1"/>
    <col min="14657" max="14657" width="0.5546875" style="109" customWidth="1"/>
    <col min="14658" max="14658" width="2.5546875" style="109" customWidth="1"/>
    <col min="14659" max="14659" width="0.5546875" style="109" customWidth="1"/>
    <col min="14660" max="14660" width="2.5546875" style="109" customWidth="1"/>
    <col min="14661" max="14661" width="0.5546875" style="109" customWidth="1"/>
    <col min="14662" max="14662" width="2.5546875" style="109" customWidth="1"/>
    <col min="14663" max="14663" width="0.5546875" style="109" customWidth="1"/>
    <col min="14664" max="14664" width="2.5546875" style="109" customWidth="1"/>
    <col min="14665" max="14665" width="0.5546875" style="109" customWidth="1"/>
    <col min="14666" max="14666" width="2.5546875" style="109" customWidth="1"/>
    <col min="14667" max="14667" width="0.5546875" style="109" customWidth="1"/>
    <col min="14668" max="14668" width="2.5546875" style="109" customWidth="1"/>
    <col min="14669" max="14669" width="0.5546875" style="109" customWidth="1"/>
    <col min="14670" max="14670" width="2.5546875" style="109" customWidth="1"/>
    <col min="14671" max="14671" width="0.5546875" style="109" customWidth="1"/>
    <col min="14672" max="14672" width="2.5546875" style="109" customWidth="1"/>
    <col min="14673" max="14673" width="0.5546875" style="109" customWidth="1"/>
    <col min="14674" max="14674" width="2.5546875" style="109" customWidth="1"/>
    <col min="14675" max="14675" width="0.5546875" style="109" customWidth="1"/>
    <col min="14676" max="14676" width="2.5546875" style="109" customWidth="1"/>
    <col min="14677" max="14677" width="0.5546875" style="109" customWidth="1"/>
    <col min="14678" max="14678" width="2.5546875" style="109" customWidth="1"/>
    <col min="14679" max="14679" width="0.5546875" style="109" customWidth="1"/>
    <col min="14680" max="14680" width="2.5546875" style="109" customWidth="1"/>
    <col min="14681" max="14681" width="0.5546875" style="109" customWidth="1"/>
    <col min="14682" max="14682" width="2.5546875" style="109" customWidth="1"/>
    <col min="14683" max="14683" width="0.5546875" style="109" customWidth="1"/>
    <col min="14684" max="14684" width="2.5546875" style="109" customWidth="1"/>
    <col min="14685" max="14685" width="0.5546875" style="109" customWidth="1"/>
    <col min="14686" max="14686" width="2.5546875" style="109" customWidth="1"/>
    <col min="14687" max="14687" width="0.5546875" style="109" customWidth="1"/>
    <col min="14688" max="14688" width="2.5546875" style="109" customWidth="1"/>
    <col min="14689" max="14689" width="0.5546875" style="109" customWidth="1"/>
    <col min="14690" max="14690" width="2.5546875" style="109" customWidth="1"/>
    <col min="14691" max="14691" width="0.5546875" style="109" customWidth="1"/>
    <col min="14692" max="14692" width="2.5546875" style="109" customWidth="1"/>
    <col min="14693" max="14693" width="0.5546875" style="109" customWidth="1"/>
    <col min="14694" max="14694" width="2.5546875" style="109" customWidth="1"/>
    <col min="14695" max="14695" width="0.5546875" style="109" customWidth="1"/>
    <col min="14696" max="14696" width="2.5546875" style="109" customWidth="1"/>
    <col min="14697" max="14697" width="0.5546875" style="109" customWidth="1"/>
    <col min="14698" max="14698" width="2.5546875" style="109" customWidth="1"/>
    <col min="14699" max="14699" width="0.5546875" style="109" customWidth="1"/>
    <col min="14700" max="14700" width="2.5546875" style="109" customWidth="1"/>
    <col min="14701" max="14701" width="0.5546875" style="109" customWidth="1"/>
    <col min="14702" max="14702" width="2.5546875" style="109" customWidth="1"/>
    <col min="14703" max="14703" width="0.5546875" style="109" customWidth="1"/>
    <col min="14704" max="14704" width="2.5546875" style="109" customWidth="1"/>
    <col min="14705" max="14705" width="0.5546875" style="109" customWidth="1"/>
    <col min="14706" max="14706" width="2.5546875" style="109" customWidth="1"/>
    <col min="14707" max="14707" width="0.5546875" style="109" customWidth="1"/>
    <col min="14708" max="14708" width="2.5546875" style="109" customWidth="1"/>
    <col min="14709" max="14709" width="0.5546875" style="109" customWidth="1"/>
    <col min="14710" max="14710" width="2.5546875" style="109" customWidth="1"/>
    <col min="14711" max="14711" width="0.5546875" style="109" customWidth="1"/>
    <col min="14712" max="14712" width="2.5546875" style="109" customWidth="1"/>
    <col min="14713" max="14713" width="0.5546875" style="109" customWidth="1"/>
    <col min="14714" max="14714" width="2.5546875" style="109" customWidth="1"/>
    <col min="14715" max="14715" width="0.5546875" style="109" customWidth="1"/>
    <col min="14716" max="14716" width="2.5546875" style="109" customWidth="1"/>
    <col min="14717" max="14717" width="0.5546875" style="109" customWidth="1"/>
    <col min="14718" max="14718" width="2.5546875" style="109" customWidth="1"/>
    <col min="14719" max="14719" width="0.5546875" style="109" customWidth="1"/>
    <col min="14720" max="14720" width="2.5546875" style="109" customWidth="1"/>
    <col min="14721" max="14721" width="0.5546875" style="109" customWidth="1"/>
    <col min="14722" max="14722" width="2.5546875" style="109" customWidth="1"/>
    <col min="14723" max="14723" width="0.5546875" style="109" customWidth="1"/>
    <col min="14724" max="14724" width="2.5546875" style="109" customWidth="1"/>
    <col min="14725" max="14725" width="0.5546875" style="109" customWidth="1"/>
    <col min="14726" max="14726" width="2.5546875" style="109" customWidth="1"/>
    <col min="14727" max="14727" width="0.5546875" style="109" customWidth="1"/>
    <col min="14728" max="14728" width="2.5546875" style="109" customWidth="1"/>
    <col min="14729" max="14729" width="0.5546875" style="109" customWidth="1"/>
    <col min="14730" max="14733" width="9.109375" style="109"/>
    <col min="14734" max="14762" width="2.6640625" style="109" customWidth="1"/>
    <col min="14763" max="14894" width="9.109375" style="109"/>
    <col min="14895" max="14895" width="0.88671875" style="109" customWidth="1"/>
    <col min="14896" max="14896" width="2.5546875" style="109" customWidth="1"/>
    <col min="14897" max="14897" width="0.5546875" style="109" customWidth="1"/>
    <col min="14898" max="14898" width="2.5546875" style="109" customWidth="1"/>
    <col min="14899" max="14899" width="0.5546875" style="109" customWidth="1"/>
    <col min="14900" max="14900" width="2.5546875" style="109" customWidth="1"/>
    <col min="14901" max="14901" width="0.5546875" style="109" customWidth="1"/>
    <col min="14902" max="14902" width="2.5546875" style="109" customWidth="1"/>
    <col min="14903" max="14903" width="0.5546875" style="109" customWidth="1"/>
    <col min="14904" max="14904" width="2.5546875" style="109" customWidth="1"/>
    <col min="14905" max="14905" width="0.5546875" style="109" customWidth="1"/>
    <col min="14906" max="14906" width="2.5546875" style="109" customWidth="1"/>
    <col min="14907" max="14907" width="0.5546875" style="109" customWidth="1"/>
    <col min="14908" max="14908" width="2.5546875" style="109" customWidth="1"/>
    <col min="14909" max="14909" width="0.5546875" style="109" customWidth="1"/>
    <col min="14910" max="14910" width="2.5546875" style="109" customWidth="1"/>
    <col min="14911" max="14911" width="0.5546875" style="109" customWidth="1"/>
    <col min="14912" max="14912" width="2.5546875" style="109" customWidth="1"/>
    <col min="14913" max="14913" width="0.5546875" style="109" customWidth="1"/>
    <col min="14914" max="14914" width="2.5546875" style="109" customWidth="1"/>
    <col min="14915" max="14915" width="0.5546875" style="109" customWidth="1"/>
    <col min="14916" max="14916" width="2.5546875" style="109" customWidth="1"/>
    <col min="14917" max="14917" width="0.5546875" style="109" customWidth="1"/>
    <col min="14918" max="14918" width="2.5546875" style="109" customWidth="1"/>
    <col min="14919" max="14919" width="0.5546875" style="109" customWidth="1"/>
    <col min="14920" max="14920" width="2.5546875" style="109" customWidth="1"/>
    <col min="14921" max="14921" width="0.5546875" style="109" customWidth="1"/>
    <col min="14922" max="14922" width="2.5546875" style="109" customWidth="1"/>
    <col min="14923" max="14923" width="0.5546875" style="109" customWidth="1"/>
    <col min="14924" max="14924" width="2.5546875" style="109" customWidth="1"/>
    <col min="14925" max="14925" width="0.5546875" style="109" customWidth="1"/>
    <col min="14926" max="14926" width="2.5546875" style="109" customWidth="1"/>
    <col min="14927" max="14927" width="0.5546875" style="109" customWidth="1"/>
    <col min="14928" max="14928" width="2.5546875" style="109" customWidth="1"/>
    <col min="14929" max="14929" width="0.5546875" style="109" customWidth="1"/>
    <col min="14930" max="14930" width="2.5546875" style="109" customWidth="1"/>
    <col min="14931" max="14931" width="0.5546875" style="109" customWidth="1"/>
    <col min="14932" max="14932" width="2.5546875" style="109" customWidth="1"/>
    <col min="14933" max="14933" width="0.5546875" style="109" customWidth="1"/>
    <col min="14934" max="14934" width="2.5546875" style="109" customWidth="1"/>
    <col min="14935" max="14935" width="0.5546875" style="109" customWidth="1"/>
    <col min="14936" max="14936" width="2.5546875" style="109" customWidth="1"/>
    <col min="14937" max="14937" width="0.5546875" style="109" customWidth="1"/>
    <col min="14938" max="14938" width="2.5546875" style="109" customWidth="1"/>
    <col min="14939" max="14939" width="0.5546875" style="109" customWidth="1"/>
    <col min="14940" max="14940" width="2.5546875" style="109" customWidth="1"/>
    <col min="14941" max="14941" width="0.5546875" style="109" customWidth="1"/>
    <col min="14942" max="14942" width="2.5546875" style="109" customWidth="1"/>
    <col min="14943" max="14943" width="0.5546875" style="109" customWidth="1"/>
    <col min="14944" max="14944" width="2.5546875" style="109" customWidth="1"/>
    <col min="14945" max="14945" width="0.5546875" style="109" customWidth="1"/>
    <col min="14946" max="14946" width="2.5546875" style="109" customWidth="1"/>
    <col min="14947" max="14947" width="0.5546875" style="109" customWidth="1"/>
    <col min="14948" max="14948" width="2.5546875" style="109" customWidth="1"/>
    <col min="14949" max="14949" width="0.5546875" style="109" customWidth="1"/>
    <col min="14950" max="14950" width="2.5546875" style="109" customWidth="1"/>
    <col min="14951" max="14951" width="0.5546875" style="109" customWidth="1"/>
    <col min="14952" max="14952" width="2.5546875" style="109" customWidth="1"/>
    <col min="14953" max="14953" width="0.5546875" style="109" customWidth="1"/>
    <col min="14954" max="14954" width="2.5546875" style="109" customWidth="1"/>
    <col min="14955" max="14955" width="0.5546875" style="109" customWidth="1"/>
    <col min="14956" max="14956" width="2.5546875" style="109" customWidth="1"/>
    <col min="14957" max="14957" width="0.5546875" style="109" customWidth="1"/>
    <col min="14958" max="14958" width="2.5546875" style="109" customWidth="1"/>
    <col min="14959" max="14959" width="0.5546875" style="109" customWidth="1"/>
    <col min="14960" max="14960" width="2.5546875" style="109" customWidth="1"/>
    <col min="14961" max="14961" width="0.5546875" style="109" customWidth="1"/>
    <col min="14962" max="14962" width="2.5546875" style="109" customWidth="1"/>
    <col min="14963" max="14963" width="0.5546875" style="109" customWidth="1"/>
    <col min="14964" max="14964" width="2.5546875" style="109" customWidth="1"/>
    <col min="14965" max="14965" width="0.5546875" style="109" customWidth="1"/>
    <col min="14966" max="14966" width="2.5546875" style="109" customWidth="1"/>
    <col min="14967" max="14967" width="0.5546875" style="109" customWidth="1"/>
    <col min="14968" max="14968" width="2.5546875" style="109" customWidth="1"/>
    <col min="14969" max="14969" width="0.5546875" style="109" customWidth="1"/>
    <col min="14970" max="14970" width="2.5546875" style="109" customWidth="1"/>
    <col min="14971" max="14971" width="0.5546875" style="109" customWidth="1"/>
    <col min="14972" max="14972" width="2.5546875" style="109" customWidth="1"/>
    <col min="14973" max="14973" width="0.5546875" style="109" customWidth="1"/>
    <col min="14974" max="14974" width="2.5546875" style="109" customWidth="1"/>
    <col min="14975" max="14975" width="0.5546875" style="109" customWidth="1"/>
    <col min="14976" max="14976" width="2.5546875" style="109" customWidth="1"/>
    <col min="14977" max="14977" width="0.5546875" style="109" customWidth="1"/>
    <col min="14978" max="14978" width="2.5546875" style="109" customWidth="1"/>
    <col min="14979" max="14979" width="0.5546875" style="109" customWidth="1"/>
    <col min="14980" max="14980" width="2.5546875" style="109" customWidth="1"/>
    <col min="14981" max="14981" width="0.5546875" style="109" customWidth="1"/>
    <col min="14982" max="14982" width="2.5546875" style="109" customWidth="1"/>
    <col min="14983" max="14983" width="0.5546875" style="109" customWidth="1"/>
    <col min="14984" max="14984" width="2.5546875" style="109" customWidth="1"/>
    <col min="14985" max="14985" width="0.5546875" style="109" customWidth="1"/>
    <col min="14986" max="14989" width="9.109375" style="109"/>
    <col min="14990" max="15018" width="2.6640625" style="109" customWidth="1"/>
    <col min="15019" max="15150" width="9.109375" style="109"/>
    <col min="15151" max="15151" width="0.88671875" style="109" customWidth="1"/>
    <col min="15152" max="15152" width="2.5546875" style="109" customWidth="1"/>
    <col min="15153" max="15153" width="0.5546875" style="109" customWidth="1"/>
    <col min="15154" max="15154" width="2.5546875" style="109" customWidth="1"/>
    <col min="15155" max="15155" width="0.5546875" style="109" customWidth="1"/>
    <col min="15156" max="15156" width="2.5546875" style="109" customWidth="1"/>
    <col min="15157" max="15157" width="0.5546875" style="109" customWidth="1"/>
    <col min="15158" max="15158" width="2.5546875" style="109" customWidth="1"/>
    <col min="15159" max="15159" width="0.5546875" style="109" customWidth="1"/>
    <col min="15160" max="15160" width="2.5546875" style="109" customWidth="1"/>
    <col min="15161" max="15161" width="0.5546875" style="109" customWidth="1"/>
    <col min="15162" max="15162" width="2.5546875" style="109" customWidth="1"/>
    <col min="15163" max="15163" width="0.5546875" style="109" customWidth="1"/>
    <col min="15164" max="15164" width="2.5546875" style="109" customWidth="1"/>
    <col min="15165" max="15165" width="0.5546875" style="109" customWidth="1"/>
    <col min="15166" max="15166" width="2.5546875" style="109" customWidth="1"/>
    <col min="15167" max="15167" width="0.5546875" style="109" customWidth="1"/>
    <col min="15168" max="15168" width="2.5546875" style="109" customWidth="1"/>
    <col min="15169" max="15169" width="0.5546875" style="109" customWidth="1"/>
    <col min="15170" max="15170" width="2.5546875" style="109" customWidth="1"/>
    <col min="15171" max="15171" width="0.5546875" style="109" customWidth="1"/>
    <col min="15172" max="15172" width="2.5546875" style="109" customWidth="1"/>
    <col min="15173" max="15173" width="0.5546875" style="109" customWidth="1"/>
    <col min="15174" max="15174" width="2.5546875" style="109" customWidth="1"/>
    <col min="15175" max="15175" width="0.5546875" style="109" customWidth="1"/>
    <col min="15176" max="15176" width="2.5546875" style="109" customWidth="1"/>
    <col min="15177" max="15177" width="0.5546875" style="109" customWidth="1"/>
    <col min="15178" max="15178" width="2.5546875" style="109" customWidth="1"/>
    <col min="15179" max="15179" width="0.5546875" style="109" customWidth="1"/>
    <col min="15180" max="15180" width="2.5546875" style="109" customWidth="1"/>
    <col min="15181" max="15181" width="0.5546875" style="109" customWidth="1"/>
    <col min="15182" max="15182" width="2.5546875" style="109" customWidth="1"/>
    <col min="15183" max="15183" width="0.5546875" style="109" customWidth="1"/>
    <col min="15184" max="15184" width="2.5546875" style="109" customWidth="1"/>
    <col min="15185" max="15185" width="0.5546875" style="109" customWidth="1"/>
    <col min="15186" max="15186" width="2.5546875" style="109" customWidth="1"/>
    <col min="15187" max="15187" width="0.5546875" style="109" customWidth="1"/>
    <col min="15188" max="15188" width="2.5546875" style="109" customWidth="1"/>
    <col min="15189" max="15189" width="0.5546875" style="109" customWidth="1"/>
    <col min="15190" max="15190" width="2.5546875" style="109" customWidth="1"/>
    <col min="15191" max="15191" width="0.5546875" style="109" customWidth="1"/>
    <col min="15192" max="15192" width="2.5546875" style="109" customWidth="1"/>
    <col min="15193" max="15193" width="0.5546875" style="109" customWidth="1"/>
    <col min="15194" max="15194" width="2.5546875" style="109" customWidth="1"/>
    <col min="15195" max="15195" width="0.5546875" style="109" customWidth="1"/>
    <col min="15196" max="15196" width="2.5546875" style="109" customWidth="1"/>
    <col min="15197" max="15197" width="0.5546875" style="109" customWidth="1"/>
    <col min="15198" max="15198" width="2.5546875" style="109" customWidth="1"/>
    <col min="15199" max="15199" width="0.5546875" style="109" customWidth="1"/>
    <col min="15200" max="15200" width="2.5546875" style="109" customWidth="1"/>
    <col min="15201" max="15201" width="0.5546875" style="109" customWidth="1"/>
    <col min="15202" max="15202" width="2.5546875" style="109" customWidth="1"/>
    <col min="15203" max="15203" width="0.5546875" style="109" customWidth="1"/>
    <col min="15204" max="15204" width="2.5546875" style="109" customWidth="1"/>
    <col min="15205" max="15205" width="0.5546875" style="109" customWidth="1"/>
    <col min="15206" max="15206" width="2.5546875" style="109" customWidth="1"/>
    <col min="15207" max="15207" width="0.5546875" style="109" customWidth="1"/>
    <col min="15208" max="15208" width="2.5546875" style="109" customWidth="1"/>
    <col min="15209" max="15209" width="0.5546875" style="109" customWidth="1"/>
    <col min="15210" max="15210" width="2.5546875" style="109" customWidth="1"/>
    <col min="15211" max="15211" width="0.5546875" style="109" customWidth="1"/>
    <col min="15212" max="15212" width="2.5546875" style="109" customWidth="1"/>
    <col min="15213" max="15213" width="0.5546875" style="109" customWidth="1"/>
    <col min="15214" max="15214" width="2.5546875" style="109" customWidth="1"/>
    <col min="15215" max="15215" width="0.5546875" style="109" customWidth="1"/>
    <col min="15216" max="15216" width="2.5546875" style="109" customWidth="1"/>
    <col min="15217" max="15217" width="0.5546875" style="109" customWidth="1"/>
    <col min="15218" max="15218" width="2.5546875" style="109" customWidth="1"/>
    <col min="15219" max="15219" width="0.5546875" style="109" customWidth="1"/>
    <col min="15220" max="15220" width="2.5546875" style="109" customWidth="1"/>
    <col min="15221" max="15221" width="0.5546875" style="109" customWidth="1"/>
    <col min="15222" max="15222" width="2.5546875" style="109" customWidth="1"/>
    <col min="15223" max="15223" width="0.5546875" style="109" customWidth="1"/>
    <col min="15224" max="15224" width="2.5546875" style="109" customWidth="1"/>
    <col min="15225" max="15225" width="0.5546875" style="109" customWidth="1"/>
    <col min="15226" max="15226" width="2.5546875" style="109" customWidth="1"/>
    <col min="15227" max="15227" width="0.5546875" style="109" customWidth="1"/>
    <col min="15228" max="15228" width="2.5546875" style="109" customWidth="1"/>
    <col min="15229" max="15229" width="0.5546875" style="109" customWidth="1"/>
    <col min="15230" max="15230" width="2.5546875" style="109" customWidth="1"/>
    <col min="15231" max="15231" width="0.5546875" style="109" customWidth="1"/>
    <col min="15232" max="15232" width="2.5546875" style="109" customWidth="1"/>
    <col min="15233" max="15233" width="0.5546875" style="109" customWidth="1"/>
    <col min="15234" max="15234" width="2.5546875" style="109" customWidth="1"/>
    <col min="15235" max="15235" width="0.5546875" style="109" customWidth="1"/>
    <col min="15236" max="15236" width="2.5546875" style="109" customWidth="1"/>
    <col min="15237" max="15237" width="0.5546875" style="109" customWidth="1"/>
    <col min="15238" max="15238" width="2.5546875" style="109" customWidth="1"/>
    <col min="15239" max="15239" width="0.5546875" style="109" customWidth="1"/>
    <col min="15240" max="15240" width="2.5546875" style="109" customWidth="1"/>
    <col min="15241" max="15241" width="0.5546875" style="109" customWidth="1"/>
    <col min="15242" max="15245" width="9.109375" style="109"/>
    <col min="15246" max="15274" width="2.6640625" style="109" customWidth="1"/>
    <col min="15275" max="15406" width="9.109375" style="109"/>
    <col min="15407" max="15407" width="0.88671875" style="109" customWidth="1"/>
    <col min="15408" max="15408" width="2.5546875" style="109" customWidth="1"/>
    <col min="15409" max="15409" width="0.5546875" style="109" customWidth="1"/>
    <col min="15410" max="15410" width="2.5546875" style="109" customWidth="1"/>
    <col min="15411" max="15411" width="0.5546875" style="109" customWidth="1"/>
    <col min="15412" max="15412" width="2.5546875" style="109" customWidth="1"/>
    <col min="15413" max="15413" width="0.5546875" style="109" customWidth="1"/>
    <col min="15414" max="15414" width="2.5546875" style="109" customWidth="1"/>
    <col min="15415" max="15415" width="0.5546875" style="109" customWidth="1"/>
    <col min="15416" max="15416" width="2.5546875" style="109" customWidth="1"/>
    <col min="15417" max="15417" width="0.5546875" style="109" customWidth="1"/>
    <col min="15418" max="15418" width="2.5546875" style="109" customWidth="1"/>
    <col min="15419" max="15419" width="0.5546875" style="109" customWidth="1"/>
    <col min="15420" max="15420" width="2.5546875" style="109" customWidth="1"/>
    <col min="15421" max="15421" width="0.5546875" style="109" customWidth="1"/>
    <col min="15422" max="15422" width="2.5546875" style="109" customWidth="1"/>
    <col min="15423" max="15423" width="0.5546875" style="109" customWidth="1"/>
    <col min="15424" max="15424" width="2.5546875" style="109" customWidth="1"/>
    <col min="15425" max="15425" width="0.5546875" style="109" customWidth="1"/>
    <col min="15426" max="15426" width="2.5546875" style="109" customWidth="1"/>
    <col min="15427" max="15427" width="0.5546875" style="109" customWidth="1"/>
    <col min="15428" max="15428" width="2.5546875" style="109" customWidth="1"/>
    <col min="15429" max="15429" width="0.5546875" style="109" customWidth="1"/>
    <col min="15430" max="15430" width="2.5546875" style="109" customWidth="1"/>
    <col min="15431" max="15431" width="0.5546875" style="109" customWidth="1"/>
    <col min="15432" max="15432" width="2.5546875" style="109" customWidth="1"/>
    <col min="15433" max="15433" width="0.5546875" style="109" customWidth="1"/>
    <col min="15434" max="15434" width="2.5546875" style="109" customWidth="1"/>
    <col min="15435" max="15435" width="0.5546875" style="109" customWidth="1"/>
    <col min="15436" max="15436" width="2.5546875" style="109" customWidth="1"/>
    <col min="15437" max="15437" width="0.5546875" style="109" customWidth="1"/>
    <col min="15438" max="15438" width="2.5546875" style="109" customWidth="1"/>
    <col min="15439" max="15439" width="0.5546875" style="109" customWidth="1"/>
    <col min="15440" max="15440" width="2.5546875" style="109" customWidth="1"/>
    <col min="15441" max="15441" width="0.5546875" style="109" customWidth="1"/>
    <col min="15442" max="15442" width="2.5546875" style="109" customWidth="1"/>
    <col min="15443" max="15443" width="0.5546875" style="109" customWidth="1"/>
    <col min="15444" max="15444" width="2.5546875" style="109" customWidth="1"/>
    <col min="15445" max="15445" width="0.5546875" style="109" customWidth="1"/>
    <col min="15446" max="15446" width="2.5546875" style="109" customWidth="1"/>
    <col min="15447" max="15447" width="0.5546875" style="109" customWidth="1"/>
    <col min="15448" max="15448" width="2.5546875" style="109" customWidth="1"/>
    <col min="15449" max="15449" width="0.5546875" style="109" customWidth="1"/>
    <col min="15450" max="15450" width="2.5546875" style="109" customWidth="1"/>
    <col min="15451" max="15451" width="0.5546875" style="109" customWidth="1"/>
    <col min="15452" max="15452" width="2.5546875" style="109" customWidth="1"/>
    <col min="15453" max="15453" width="0.5546875" style="109" customWidth="1"/>
    <col min="15454" max="15454" width="2.5546875" style="109" customWidth="1"/>
    <col min="15455" max="15455" width="0.5546875" style="109" customWidth="1"/>
    <col min="15456" max="15456" width="2.5546875" style="109" customWidth="1"/>
    <col min="15457" max="15457" width="0.5546875" style="109" customWidth="1"/>
    <col min="15458" max="15458" width="2.5546875" style="109" customWidth="1"/>
    <col min="15459" max="15459" width="0.5546875" style="109" customWidth="1"/>
    <col min="15460" max="15460" width="2.5546875" style="109" customWidth="1"/>
    <col min="15461" max="15461" width="0.5546875" style="109" customWidth="1"/>
    <col min="15462" max="15462" width="2.5546875" style="109" customWidth="1"/>
    <col min="15463" max="15463" width="0.5546875" style="109" customWidth="1"/>
    <col min="15464" max="15464" width="2.5546875" style="109" customWidth="1"/>
    <col min="15465" max="15465" width="0.5546875" style="109" customWidth="1"/>
    <col min="15466" max="15466" width="2.5546875" style="109" customWidth="1"/>
    <col min="15467" max="15467" width="0.5546875" style="109" customWidth="1"/>
    <col min="15468" max="15468" width="2.5546875" style="109" customWidth="1"/>
    <col min="15469" max="15469" width="0.5546875" style="109" customWidth="1"/>
    <col min="15470" max="15470" width="2.5546875" style="109" customWidth="1"/>
    <col min="15471" max="15471" width="0.5546875" style="109" customWidth="1"/>
    <col min="15472" max="15472" width="2.5546875" style="109" customWidth="1"/>
    <col min="15473" max="15473" width="0.5546875" style="109" customWidth="1"/>
    <col min="15474" max="15474" width="2.5546875" style="109" customWidth="1"/>
    <col min="15475" max="15475" width="0.5546875" style="109" customWidth="1"/>
    <col min="15476" max="15476" width="2.5546875" style="109" customWidth="1"/>
    <col min="15477" max="15477" width="0.5546875" style="109" customWidth="1"/>
    <col min="15478" max="15478" width="2.5546875" style="109" customWidth="1"/>
    <col min="15479" max="15479" width="0.5546875" style="109" customWidth="1"/>
    <col min="15480" max="15480" width="2.5546875" style="109" customWidth="1"/>
    <col min="15481" max="15481" width="0.5546875" style="109" customWidth="1"/>
    <col min="15482" max="15482" width="2.5546875" style="109" customWidth="1"/>
    <col min="15483" max="15483" width="0.5546875" style="109" customWidth="1"/>
    <col min="15484" max="15484" width="2.5546875" style="109" customWidth="1"/>
    <col min="15485" max="15485" width="0.5546875" style="109" customWidth="1"/>
    <col min="15486" max="15486" width="2.5546875" style="109" customWidth="1"/>
    <col min="15487" max="15487" width="0.5546875" style="109" customWidth="1"/>
    <col min="15488" max="15488" width="2.5546875" style="109" customWidth="1"/>
    <col min="15489" max="15489" width="0.5546875" style="109" customWidth="1"/>
    <col min="15490" max="15490" width="2.5546875" style="109" customWidth="1"/>
    <col min="15491" max="15491" width="0.5546875" style="109" customWidth="1"/>
    <col min="15492" max="15492" width="2.5546875" style="109" customWidth="1"/>
    <col min="15493" max="15493" width="0.5546875" style="109" customWidth="1"/>
    <col min="15494" max="15494" width="2.5546875" style="109" customWidth="1"/>
    <col min="15495" max="15495" width="0.5546875" style="109" customWidth="1"/>
    <col min="15496" max="15496" width="2.5546875" style="109" customWidth="1"/>
    <col min="15497" max="15497" width="0.5546875" style="109" customWidth="1"/>
    <col min="15498" max="15501" width="9.109375" style="109"/>
    <col min="15502" max="15530" width="2.6640625" style="109" customWidth="1"/>
    <col min="15531" max="15662" width="9.109375" style="109"/>
    <col min="15663" max="15663" width="0.88671875" style="109" customWidth="1"/>
    <col min="15664" max="15664" width="2.5546875" style="109" customWidth="1"/>
    <col min="15665" max="15665" width="0.5546875" style="109" customWidth="1"/>
    <col min="15666" max="15666" width="2.5546875" style="109" customWidth="1"/>
    <col min="15667" max="15667" width="0.5546875" style="109" customWidth="1"/>
    <col min="15668" max="15668" width="2.5546875" style="109" customWidth="1"/>
    <col min="15669" max="15669" width="0.5546875" style="109" customWidth="1"/>
    <col min="15670" max="15670" width="2.5546875" style="109" customWidth="1"/>
    <col min="15671" max="15671" width="0.5546875" style="109" customWidth="1"/>
    <col min="15672" max="15672" width="2.5546875" style="109" customWidth="1"/>
    <col min="15673" max="15673" width="0.5546875" style="109" customWidth="1"/>
    <col min="15674" max="15674" width="2.5546875" style="109" customWidth="1"/>
    <col min="15675" max="15675" width="0.5546875" style="109" customWidth="1"/>
    <col min="15676" max="15676" width="2.5546875" style="109" customWidth="1"/>
    <col min="15677" max="15677" width="0.5546875" style="109" customWidth="1"/>
    <col min="15678" max="15678" width="2.5546875" style="109" customWidth="1"/>
    <col min="15679" max="15679" width="0.5546875" style="109" customWidth="1"/>
    <col min="15680" max="15680" width="2.5546875" style="109" customWidth="1"/>
    <col min="15681" max="15681" width="0.5546875" style="109" customWidth="1"/>
    <col min="15682" max="15682" width="2.5546875" style="109" customWidth="1"/>
    <col min="15683" max="15683" width="0.5546875" style="109" customWidth="1"/>
    <col min="15684" max="15684" width="2.5546875" style="109" customWidth="1"/>
    <col min="15685" max="15685" width="0.5546875" style="109" customWidth="1"/>
    <col min="15686" max="15686" width="2.5546875" style="109" customWidth="1"/>
    <col min="15687" max="15687" width="0.5546875" style="109" customWidth="1"/>
    <col min="15688" max="15688" width="2.5546875" style="109" customWidth="1"/>
    <col min="15689" max="15689" width="0.5546875" style="109" customWidth="1"/>
    <col min="15690" max="15690" width="2.5546875" style="109" customWidth="1"/>
    <col min="15691" max="15691" width="0.5546875" style="109" customWidth="1"/>
    <col min="15692" max="15692" width="2.5546875" style="109" customWidth="1"/>
    <col min="15693" max="15693" width="0.5546875" style="109" customWidth="1"/>
    <col min="15694" max="15694" width="2.5546875" style="109" customWidth="1"/>
    <col min="15695" max="15695" width="0.5546875" style="109" customWidth="1"/>
    <col min="15696" max="15696" width="2.5546875" style="109" customWidth="1"/>
    <col min="15697" max="15697" width="0.5546875" style="109" customWidth="1"/>
    <col min="15698" max="15698" width="2.5546875" style="109" customWidth="1"/>
    <col min="15699" max="15699" width="0.5546875" style="109" customWidth="1"/>
    <col min="15700" max="15700" width="2.5546875" style="109" customWidth="1"/>
    <col min="15701" max="15701" width="0.5546875" style="109" customWidth="1"/>
    <col min="15702" max="15702" width="2.5546875" style="109" customWidth="1"/>
    <col min="15703" max="15703" width="0.5546875" style="109" customWidth="1"/>
    <col min="15704" max="15704" width="2.5546875" style="109" customWidth="1"/>
    <col min="15705" max="15705" width="0.5546875" style="109" customWidth="1"/>
    <col min="15706" max="15706" width="2.5546875" style="109" customWidth="1"/>
    <col min="15707" max="15707" width="0.5546875" style="109" customWidth="1"/>
    <col min="15708" max="15708" width="2.5546875" style="109" customWidth="1"/>
    <col min="15709" max="15709" width="0.5546875" style="109" customWidth="1"/>
    <col min="15710" max="15710" width="2.5546875" style="109" customWidth="1"/>
    <col min="15711" max="15711" width="0.5546875" style="109" customWidth="1"/>
    <col min="15712" max="15712" width="2.5546875" style="109" customWidth="1"/>
    <col min="15713" max="15713" width="0.5546875" style="109" customWidth="1"/>
    <col min="15714" max="15714" width="2.5546875" style="109" customWidth="1"/>
    <col min="15715" max="15715" width="0.5546875" style="109" customWidth="1"/>
    <col min="15716" max="15716" width="2.5546875" style="109" customWidth="1"/>
    <col min="15717" max="15717" width="0.5546875" style="109" customWidth="1"/>
    <col min="15718" max="15718" width="2.5546875" style="109" customWidth="1"/>
    <col min="15719" max="15719" width="0.5546875" style="109" customWidth="1"/>
    <col min="15720" max="15720" width="2.5546875" style="109" customWidth="1"/>
    <col min="15721" max="15721" width="0.5546875" style="109" customWidth="1"/>
    <col min="15722" max="15722" width="2.5546875" style="109" customWidth="1"/>
    <col min="15723" max="15723" width="0.5546875" style="109" customWidth="1"/>
    <col min="15724" max="15724" width="2.5546875" style="109" customWidth="1"/>
    <col min="15725" max="15725" width="0.5546875" style="109" customWidth="1"/>
    <col min="15726" max="15726" width="2.5546875" style="109" customWidth="1"/>
    <col min="15727" max="15727" width="0.5546875" style="109" customWidth="1"/>
    <col min="15728" max="15728" width="2.5546875" style="109" customWidth="1"/>
    <col min="15729" max="15729" width="0.5546875" style="109" customWidth="1"/>
    <col min="15730" max="15730" width="2.5546875" style="109" customWidth="1"/>
    <col min="15731" max="15731" width="0.5546875" style="109" customWidth="1"/>
    <col min="15732" max="15732" width="2.5546875" style="109" customWidth="1"/>
    <col min="15733" max="15733" width="0.5546875" style="109" customWidth="1"/>
    <col min="15734" max="15734" width="2.5546875" style="109" customWidth="1"/>
    <col min="15735" max="15735" width="0.5546875" style="109" customWidth="1"/>
    <col min="15736" max="15736" width="2.5546875" style="109" customWidth="1"/>
    <col min="15737" max="15737" width="0.5546875" style="109" customWidth="1"/>
    <col min="15738" max="15738" width="2.5546875" style="109" customWidth="1"/>
    <col min="15739" max="15739" width="0.5546875" style="109" customWidth="1"/>
    <col min="15740" max="15740" width="2.5546875" style="109" customWidth="1"/>
    <col min="15741" max="15741" width="0.5546875" style="109" customWidth="1"/>
    <col min="15742" max="15742" width="2.5546875" style="109" customWidth="1"/>
    <col min="15743" max="15743" width="0.5546875" style="109" customWidth="1"/>
    <col min="15744" max="15744" width="2.5546875" style="109" customWidth="1"/>
    <col min="15745" max="15745" width="0.5546875" style="109" customWidth="1"/>
    <col min="15746" max="15746" width="2.5546875" style="109" customWidth="1"/>
    <col min="15747" max="15747" width="0.5546875" style="109" customWidth="1"/>
    <col min="15748" max="15748" width="2.5546875" style="109" customWidth="1"/>
    <col min="15749" max="15749" width="0.5546875" style="109" customWidth="1"/>
    <col min="15750" max="15750" width="2.5546875" style="109" customWidth="1"/>
    <col min="15751" max="15751" width="0.5546875" style="109" customWidth="1"/>
    <col min="15752" max="15752" width="2.5546875" style="109" customWidth="1"/>
    <col min="15753" max="15753" width="0.5546875" style="109" customWidth="1"/>
    <col min="15754" max="15757" width="9.109375" style="109"/>
    <col min="15758" max="15786" width="2.6640625" style="109" customWidth="1"/>
    <col min="15787" max="15918" width="9.109375" style="109"/>
    <col min="15919" max="15919" width="0.88671875" style="109" customWidth="1"/>
    <col min="15920" max="15920" width="2.5546875" style="109" customWidth="1"/>
    <col min="15921" max="15921" width="0.5546875" style="109" customWidth="1"/>
    <col min="15922" max="15922" width="2.5546875" style="109" customWidth="1"/>
    <col min="15923" max="15923" width="0.5546875" style="109" customWidth="1"/>
    <col min="15924" max="15924" width="2.5546875" style="109" customWidth="1"/>
    <col min="15925" max="15925" width="0.5546875" style="109" customWidth="1"/>
    <col min="15926" max="15926" width="2.5546875" style="109" customWidth="1"/>
    <col min="15927" max="15927" width="0.5546875" style="109" customWidth="1"/>
    <col min="15928" max="15928" width="2.5546875" style="109" customWidth="1"/>
    <col min="15929" max="15929" width="0.5546875" style="109" customWidth="1"/>
    <col min="15930" max="15930" width="2.5546875" style="109" customWidth="1"/>
    <col min="15931" max="15931" width="0.5546875" style="109" customWidth="1"/>
    <col min="15932" max="15932" width="2.5546875" style="109" customWidth="1"/>
    <col min="15933" max="15933" width="0.5546875" style="109" customWidth="1"/>
    <col min="15934" max="15934" width="2.5546875" style="109" customWidth="1"/>
    <col min="15935" max="15935" width="0.5546875" style="109" customWidth="1"/>
    <col min="15936" max="15936" width="2.5546875" style="109" customWidth="1"/>
    <col min="15937" max="15937" width="0.5546875" style="109" customWidth="1"/>
    <col min="15938" max="15938" width="2.5546875" style="109" customWidth="1"/>
    <col min="15939" max="15939" width="0.5546875" style="109" customWidth="1"/>
    <col min="15940" max="15940" width="2.5546875" style="109" customWidth="1"/>
    <col min="15941" max="15941" width="0.5546875" style="109" customWidth="1"/>
    <col min="15942" max="15942" width="2.5546875" style="109" customWidth="1"/>
    <col min="15943" max="15943" width="0.5546875" style="109" customWidth="1"/>
    <col min="15944" max="15944" width="2.5546875" style="109" customWidth="1"/>
    <col min="15945" max="15945" width="0.5546875" style="109" customWidth="1"/>
    <col min="15946" max="15946" width="2.5546875" style="109" customWidth="1"/>
    <col min="15947" max="15947" width="0.5546875" style="109" customWidth="1"/>
    <col min="15948" max="15948" width="2.5546875" style="109" customWidth="1"/>
    <col min="15949" max="15949" width="0.5546875" style="109" customWidth="1"/>
    <col min="15950" max="15950" width="2.5546875" style="109" customWidth="1"/>
    <col min="15951" max="15951" width="0.5546875" style="109" customWidth="1"/>
    <col min="15952" max="15952" width="2.5546875" style="109" customWidth="1"/>
    <col min="15953" max="15953" width="0.5546875" style="109" customWidth="1"/>
    <col min="15954" max="15954" width="2.5546875" style="109" customWidth="1"/>
    <col min="15955" max="15955" width="0.5546875" style="109" customWidth="1"/>
    <col min="15956" max="15956" width="2.5546875" style="109" customWidth="1"/>
    <col min="15957" max="15957" width="0.5546875" style="109" customWidth="1"/>
    <col min="15958" max="15958" width="2.5546875" style="109" customWidth="1"/>
    <col min="15959" max="15959" width="0.5546875" style="109" customWidth="1"/>
    <col min="15960" max="15960" width="2.5546875" style="109" customWidth="1"/>
    <col min="15961" max="15961" width="0.5546875" style="109" customWidth="1"/>
    <col min="15962" max="15962" width="2.5546875" style="109" customWidth="1"/>
    <col min="15963" max="15963" width="0.5546875" style="109" customWidth="1"/>
    <col min="15964" max="15964" width="2.5546875" style="109" customWidth="1"/>
    <col min="15965" max="15965" width="0.5546875" style="109" customWidth="1"/>
    <col min="15966" max="15966" width="2.5546875" style="109" customWidth="1"/>
    <col min="15967" max="15967" width="0.5546875" style="109" customWidth="1"/>
    <col min="15968" max="15968" width="2.5546875" style="109" customWidth="1"/>
    <col min="15969" max="15969" width="0.5546875" style="109" customWidth="1"/>
    <col min="15970" max="15970" width="2.5546875" style="109" customWidth="1"/>
    <col min="15971" max="15971" width="0.5546875" style="109" customWidth="1"/>
    <col min="15972" max="15972" width="2.5546875" style="109" customWidth="1"/>
    <col min="15973" max="15973" width="0.5546875" style="109" customWidth="1"/>
    <col min="15974" max="15974" width="2.5546875" style="109" customWidth="1"/>
    <col min="15975" max="15975" width="0.5546875" style="109" customWidth="1"/>
    <col min="15976" max="15976" width="2.5546875" style="109" customWidth="1"/>
    <col min="15977" max="15977" width="0.5546875" style="109" customWidth="1"/>
    <col min="15978" max="15978" width="2.5546875" style="109" customWidth="1"/>
    <col min="15979" max="15979" width="0.5546875" style="109" customWidth="1"/>
    <col min="15980" max="15980" width="2.5546875" style="109" customWidth="1"/>
    <col min="15981" max="15981" width="0.5546875" style="109" customWidth="1"/>
    <col min="15982" max="15982" width="2.5546875" style="109" customWidth="1"/>
    <col min="15983" max="15983" width="0.5546875" style="109" customWidth="1"/>
    <col min="15984" max="15984" width="2.5546875" style="109" customWidth="1"/>
    <col min="15985" max="15985" width="0.5546875" style="109" customWidth="1"/>
    <col min="15986" max="15986" width="2.5546875" style="109" customWidth="1"/>
    <col min="15987" max="15987" width="0.5546875" style="109" customWidth="1"/>
    <col min="15988" max="15988" width="2.5546875" style="109" customWidth="1"/>
    <col min="15989" max="15989" width="0.5546875" style="109" customWidth="1"/>
    <col min="15990" max="15990" width="2.5546875" style="109" customWidth="1"/>
    <col min="15991" max="15991" width="0.5546875" style="109" customWidth="1"/>
    <col min="15992" max="15992" width="2.5546875" style="109" customWidth="1"/>
    <col min="15993" max="15993" width="0.5546875" style="109" customWidth="1"/>
    <col min="15994" max="15994" width="2.5546875" style="109" customWidth="1"/>
    <col min="15995" max="15995" width="0.5546875" style="109" customWidth="1"/>
    <col min="15996" max="15996" width="2.5546875" style="109" customWidth="1"/>
    <col min="15997" max="15997" width="0.5546875" style="109" customWidth="1"/>
    <col min="15998" max="15998" width="2.5546875" style="109" customWidth="1"/>
    <col min="15999" max="15999" width="0.5546875" style="109" customWidth="1"/>
    <col min="16000" max="16000" width="2.5546875" style="109" customWidth="1"/>
    <col min="16001" max="16001" width="0.5546875" style="109" customWidth="1"/>
    <col min="16002" max="16002" width="2.5546875" style="109" customWidth="1"/>
    <col min="16003" max="16003" width="0.5546875" style="109" customWidth="1"/>
    <col min="16004" max="16004" width="2.5546875" style="109" customWidth="1"/>
    <col min="16005" max="16005" width="0.5546875" style="109" customWidth="1"/>
    <col min="16006" max="16006" width="2.5546875" style="109" customWidth="1"/>
    <col min="16007" max="16007" width="0.5546875" style="109" customWidth="1"/>
    <col min="16008" max="16008" width="2.5546875" style="109" customWidth="1"/>
    <col min="16009" max="16009" width="0.5546875" style="109" customWidth="1"/>
    <col min="16010" max="16013" width="9.109375" style="109"/>
    <col min="16014" max="16042" width="2.6640625" style="109" customWidth="1"/>
    <col min="16043" max="16174" width="9.109375" style="109"/>
    <col min="16175" max="16175" width="0.88671875" style="109" customWidth="1"/>
    <col min="16176" max="16176" width="2.5546875" style="109" customWidth="1"/>
    <col min="16177" max="16177" width="0.5546875" style="109" customWidth="1"/>
    <col min="16178" max="16178" width="2.5546875" style="109" customWidth="1"/>
    <col min="16179" max="16179" width="0.5546875" style="109" customWidth="1"/>
    <col min="16180" max="16180" width="2.5546875" style="109" customWidth="1"/>
    <col min="16181" max="16181" width="0.5546875" style="109" customWidth="1"/>
    <col min="16182" max="16182" width="2.5546875" style="109" customWidth="1"/>
    <col min="16183" max="16183" width="0.5546875" style="109" customWidth="1"/>
    <col min="16184" max="16184" width="2.5546875" style="109" customWidth="1"/>
    <col min="16185" max="16185" width="0.5546875" style="109" customWidth="1"/>
    <col min="16186" max="16186" width="2.5546875" style="109" customWidth="1"/>
    <col min="16187" max="16187" width="0.5546875" style="109" customWidth="1"/>
    <col min="16188" max="16188" width="2.5546875" style="109" customWidth="1"/>
    <col min="16189" max="16189" width="0.5546875" style="109" customWidth="1"/>
    <col min="16190" max="16190" width="2.5546875" style="109" customWidth="1"/>
    <col min="16191" max="16191" width="0.5546875" style="109" customWidth="1"/>
    <col min="16192" max="16192" width="2.5546875" style="109" customWidth="1"/>
    <col min="16193" max="16193" width="0.5546875" style="109" customWidth="1"/>
    <col min="16194" max="16194" width="2.5546875" style="109" customWidth="1"/>
    <col min="16195" max="16195" width="0.5546875" style="109" customWidth="1"/>
    <col min="16196" max="16196" width="2.5546875" style="109" customWidth="1"/>
    <col min="16197" max="16197" width="0.5546875" style="109" customWidth="1"/>
    <col min="16198" max="16198" width="2.5546875" style="109" customWidth="1"/>
    <col min="16199" max="16199" width="0.5546875" style="109" customWidth="1"/>
    <col min="16200" max="16200" width="2.5546875" style="109" customWidth="1"/>
    <col min="16201" max="16201" width="0.5546875" style="109" customWidth="1"/>
    <col min="16202" max="16202" width="2.5546875" style="109" customWidth="1"/>
    <col min="16203" max="16203" width="0.5546875" style="109" customWidth="1"/>
    <col min="16204" max="16204" width="2.5546875" style="109" customWidth="1"/>
    <col min="16205" max="16205" width="0.5546875" style="109" customWidth="1"/>
    <col min="16206" max="16206" width="2.5546875" style="109" customWidth="1"/>
    <col min="16207" max="16207" width="0.5546875" style="109" customWidth="1"/>
    <col min="16208" max="16208" width="2.5546875" style="109" customWidth="1"/>
    <col min="16209" max="16209" width="0.5546875" style="109" customWidth="1"/>
    <col min="16210" max="16210" width="2.5546875" style="109" customWidth="1"/>
    <col min="16211" max="16211" width="0.5546875" style="109" customWidth="1"/>
    <col min="16212" max="16212" width="2.5546875" style="109" customWidth="1"/>
    <col min="16213" max="16213" width="0.5546875" style="109" customWidth="1"/>
    <col min="16214" max="16214" width="2.5546875" style="109" customWidth="1"/>
    <col min="16215" max="16215" width="0.5546875" style="109" customWidth="1"/>
    <col min="16216" max="16216" width="2.5546875" style="109" customWidth="1"/>
    <col min="16217" max="16217" width="0.5546875" style="109" customWidth="1"/>
    <col min="16218" max="16218" width="2.5546875" style="109" customWidth="1"/>
    <col min="16219" max="16219" width="0.5546875" style="109" customWidth="1"/>
    <col min="16220" max="16220" width="2.5546875" style="109" customWidth="1"/>
    <col min="16221" max="16221" width="0.5546875" style="109" customWidth="1"/>
    <col min="16222" max="16222" width="2.5546875" style="109" customWidth="1"/>
    <col min="16223" max="16223" width="0.5546875" style="109" customWidth="1"/>
    <col min="16224" max="16224" width="2.5546875" style="109" customWidth="1"/>
    <col min="16225" max="16225" width="0.5546875" style="109" customWidth="1"/>
    <col min="16226" max="16226" width="2.5546875" style="109" customWidth="1"/>
    <col min="16227" max="16227" width="0.5546875" style="109" customWidth="1"/>
    <col min="16228" max="16228" width="2.5546875" style="109" customWidth="1"/>
    <col min="16229" max="16229" width="0.5546875" style="109" customWidth="1"/>
    <col min="16230" max="16230" width="2.5546875" style="109" customWidth="1"/>
    <col min="16231" max="16231" width="0.5546875" style="109" customWidth="1"/>
    <col min="16232" max="16232" width="2.5546875" style="109" customWidth="1"/>
    <col min="16233" max="16233" width="0.5546875" style="109" customWidth="1"/>
    <col min="16234" max="16234" width="2.5546875" style="109" customWidth="1"/>
    <col min="16235" max="16235" width="0.5546875" style="109" customWidth="1"/>
    <col min="16236" max="16236" width="2.5546875" style="109" customWidth="1"/>
    <col min="16237" max="16237" width="0.5546875" style="109" customWidth="1"/>
    <col min="16238" max="16238" width="2.5546875" style="109" customWidth="1"/>
    <col min="16239" max="16239" width="0.5546875" style="109" customWidth="1"/>
    <col min="16240" max="16240" width="2.5546875" style="109" customWidth="1"/>
    <col min="16241" max="16241" width="0.5546875" style="109" customWidth="1"/>
    <col min="16242" max="16242" width="2.5546875" style="109" customWidth="1"/>
    <col min="16243" max="16243" width="0.5546875" style="109" customWidth="1"/>
    <col min="16244" max="16244" width="2.5546875" style="109" customWidth="1"/>
    <col min="16245" max="16245" width="0.5546875" style="109" customWidth="1"/>
    <col min="16246" max="16246" width="2.5546875" style="109" customWidth="1"/>
    <col min="16247" max="16247" width="0.5546875" style="109" customWidth="1"/>
    <col min="16248" max="16248" width="2.5546875" style="109" customWidth="1"/>
    <col min="16249" max="16249" width="0.5546875" style="109" customWidth="1"/>
    <col min="16250" max="16250" width="2.5546875" style="109" customWidth="1"/>
    <col min="16251" max="16251" width="0.5546875" style="109" customWidth="1"/>
    <col min="16252" max="16252" width="2.5546875" style="109" customWidth="1"/>
    <col min="16253" max="16253" width="0.5546875" style="109" customWidth="1"/>
    <col min="16254" max="16254" width="2.5546875" style="109" customWidth="1"/>
    <col min="16255" max="16255" width="0.5546875" style="109" customWidth="1"/>
    <col min="16256" max="16256" width="2.5546875" style="109" customWidth="1"/>
    <col min="16257" max="16257" width="0.5546875" style="109" customWidth="1"/>
    <col min="16258" max="16258" width="2.5546875" style="109" customWidth="1"/>
    <col min="16259" max="16259" width="0.5546875" style="109" customWidth="1"/>
    <col min="16260" max="16260" width="2.5546875" style="109" customWidth="1"/>
    <col min="16261" max="16261" width="0.5546875" style="109" customWidth="1"/>
    <col min="16262" max="16262" width="2.5546875" style="109" customWidth="1"/>
    <col min="16263" max="16263" width="0.5546875" style="109" customWidth="1"/>
    <col min="16264" max="16264" width="2.5546875" style="109" customWidth="1"/>
    <col min="16265" max="16265" width="0.5546875" style="109" customWidth="1"/>
    <col min="16266" max="16269" width="9.109375" style="109"/>
    <col min="16270" max="16298" width="2.6640625" style="109" customWidth="1"/>
    <col min="16299" max="16384" width="9.109375" style="109"/>
  </cols>
  <sheetData>
    <row r="1" spans="1:103" hidden="1" x14ac:dyDescent="0.25">
      <c r="C1" s="110">
        <v>1</v>
      </c>
      <c r="D1" s="110"/>
      <c r="E1" s="110">
        <f>1+C1</f>
        <v>2</v>
      </c>
      <c r="F1" s="110"/>
      <c r="G1" s="110">
        <f>1+E1</f>
        <v>3</v>
      </c>
      <c r="H1" s="110"/>
      <c r="I1" s="110">
        <f>1+G1</f>
        <v>4</v>
      </c>
      <c r="J1" s="110"/>
      <c r="K1" s="110">
        <f>1+I1</f>
        <v>5</v>
      </c>
      <c r="L1" s="110"/>
      <c r="M1" s="110">
        <f>1+K1</f>
        <v>6</v>
      </c>
      <c r="N1" s="110"/>
      <c r="O1" s="110">
        <f>1+M1</f>
        <v>7</v>
      </c>
      <c r="P1" s="110"/>
      <c r="Q1" s="110">
        <f>1+O1</f>
        <v>8</v>
      </c>
      <c r="R1" s="110"/>
      <c r="S1" s="110">
        <f>1+Q1</f>
        <v>9</v>
      </c>
      <c r="T1" s="110"/>
      <c r="U1" s="110">
        <f>1+S1</f>
        <v>10</v>
      </c>
      <c r="V1" s="110"/>
      <c r="W1" s="110">
        <f>1+U1</f>
        <v>11</v>
      </c>
      <c r="X1" s="110"/>
      <c r="Y1" s="110">
        <f>1+W1</f>
        <v>12</v>
      </c>
      <c r="Z1" s="110"/>
      <c r="AA1" s="110">
        <f>1+Y1</f>
        <v>13</v>
      </c>
      <c r="AB1" s="110"/>
      <c r="AC1" s="110">
        <f>1+AA1</f>
        <v>14</v>
      </c>
      <c r="AD1" s="110"/>
      <c r="AE1" s="110">
        <f>1+AC1</f>
        <v>15</v>
      </c>
      <c r="AF1" s="110"/>
      <c r="AG1" s="110">
        <f>1+AE1</f>
        <v>16</v>
      </c>
      <c r="AH1" s="110"/>
      <c r="AI1" s="110">
        <f>1+AG1</f>
        <v>17</v>
      </c>
      <c r="AJ1" s="110"/>
      <c r="AK1" s="110">
        <f>1+AI1</f>
        <v>18</v>
      </c>
      <c r="AL1" s="110"/>
      <c r="AM1" s="110">
        <f>1+AK1</f>
        <v>19</v>
      </c>
      <c r="AN1" s="110"/>
      <c r="AO1" s="110">
        <f>1+AM1</f>
        <v>20</v>
      </c>
      <c r="AP1" s="110"/>
      <c r="AQ1" s="110">
        <f>1+AO1</f>
        <v>21</v>
      </c>
      <c r="AR1" s="110"/>
      <c r="AS1" s="110">
        <f>1+AQ1</f>
        <v>22</v>
      </c>
      <c r="AT1" s="110"/>
      <c r="AU1" s="110">
        <f>1+AS1</f>
        <v>23</v>
      </c>
      <c r="AV1" s="110"/>
      <c r="AW1" s="110">
        <f>1+AU1</f>
        <v>24</v>
      </c>
      <c r="AX1" s="110"/>
      <c r="AY1" s="110">
        <f>1+AW1</f>
        <v>25</v>
      </c>
      <c r="AZ1" s="110"/>
      <c r="BA1" s="110">
        <f>1+AY1</f>
        <v>26</v>
      </c>
      <c r="BB1" s="110"/>
      <c r="BC1" s="110">
        <f>1+BA1</f>
        <v>27</v>
      </c>
      <c r="BD1" s="110"/>
      <c r="BE1" s="110">
        <f>1+BC1</f>
        <v>28</v>
      </c>
      <c r="BF1" s="110"/>
      <c r="BG1" s="110">
        <f>1+BE1</f>
        <v>29</v>
      </c>
      <c r="BH1" s="110"/>
      <c r="BI1" s="110">
        <f>1+BG1</f>
        <v>30</v>
      </c>
      <c r="BJ1" s="110"/>
      <c r="BK1" s="110">
        <f>1+BI1</f>
        <v>31</v>
      </c>
      <c r="BL1" s="110"/>
      <c r="BM1" s="110">
        <f>1+BK1</f>
        <v>32</v>
      </c>
      <c r="BN1" s="110"/>
      <c r="BO1" s="110">
        <f>1+BM1</f>
        <v>33</v>
      </c>
      <c r="BP1" s="110"/>
      <c r="BQ1" s="110">
        <f>1+BO1</f>
        <v>34</v>
      </c>
      <c r="BR1" s="110"/>
      <c r="BS1" s="110">
        <f>1+BQ1</f>
        <v>35</v>
      </c>
      <c r="BT1" s="110"/>
      <c r="BU1" s="110">
        <f>1+BS1</f>
        <v>36</v>
      </c>
      <c r="BV1" s="110"/>
      <c r="BW1" s="110">
        <f>1+BU1</f>
        <v>37</v>
      </c>
      <c r="BX1" s="110"/>
      <c r="BY1" s="110">
        <f>1+BW1</f>
        <v>38</v>
      </c>
      <c r="BZ1" s="110"/>
      <c r="CA1" s="110">
        <f>1+BY1</f>
        <v>39</v>
      </c>
      <c r="CB1" s="110"/>
      <c r="CC1" s="110">
        <f>1+CA1</f>
        <v>40</v>
      </c>
      <c r="CD1" s="110"/>
      <c r="CE1" s="110">
        <v>42</v>
      </c>
      <c r="CF1" s="110"/>
      <c r="CG1" s="110">
        <v>43</v>
      </c>
      <c r="CH1" s="110"/>
      <c r="CI1" s="110">
        <v>44</v>
      </c>
      <c r="CJ1" s="110">
        <f>1+CC1</f>
        <v>41</v>
      </c>
      <c r="CK1" s="110">
        <v>45</v>
      </c>
      <c r="CL1" s="110"/>
      <c r="CM1" s="110">
        <v>46</v>
      </c>
      <c r="CN1" s="110"/>
      <c r="CO1" s="110">
        <f>1+CM1</f>
        <v>47</v>
      </c>
      <c r="CP1" s="110"/>
      <c r="CQ1" s="110">
        <f>1+CO1</f>
        <v>48</v>
      </c>
      <c r="CR1" s="110"/>
      <c r="CS1" s="110">
        <f>1+CQ1</f>
        <v>49</v>
      </c>
      <c r="CT1" s="111"/>
    </row>
    <row r="2" spans="1:103" ht="13.8" thickBot="1" x14ac:dyDescent="0.3"/>
    <row r="3" spans="1:103" ht="13.8" thickBot="1" x14ac:dyDescent="0.3">
      <c r="A3" s="112" t="s">
        <v>166</v>
      </c>
    </row>
    <row r="4" spans="1:103" ht="13.8" thickBot="1" x14ac:dyDescent="0.3">
      <c r="A4" s="113" t="s">
        <v>167</v>
      </c>
    </row>
    <row r="5" spans="1:103" ht="14.4" thickTop="1" thickBot="1" x14ac:dyDescent="0.3">
      <c r="A5" s="114" t="s">
        <v>19</v>
      </c>
      <c r="CX5" s="115"/>
      <c r="CY5" s="115"/>
    </row>
    <row r="6" spans="1:103" ht="13.8" thickTop="1" x14ac:dyDescent="0.25"/>
    <row r="11" spans="1:103" x14ac:dyDescent="0.25">
      <c r="D11" s="639" t="s">
        <v>168</v>
      </c>
      <c r="E11" s="639"/>
      <c r="F11" s="639"/>
      <c r="G11" s="639"/>
      <c r="H11" s="639"/>
      <c r="I11" s="639"/>
      <c r="J11" s="639"/>
      <c r="K11" s="639"/>
      <c r="L11" s="639"/>
      <c r="M11" s="639"/>
      <c r="N11" s="639"/>
      <c r="O11" s="639"/>
      <c r="P11" s="639"/>
      <c r="Q11" s="639"/>
      <c r="R11" s="639"/>
      <c r="S11" s="639"/>
      <c r="U11" s="640" t="s">
        <v>169</v>
      </c>
      <c r="V11" s="641"/>
      <c r="W11" s="641"/>
      <c r="X11" s="641"/>
      <c r="Y11" s="641"/>
      <c r="Z11" s="641"/>
      <c r="AA11" s="641"/>
      <c r="AB11" s="641"/>
      <c r="AC11" s="641"/>
      <c r="AD11" s="641"/>
      <c r="AE11" s="641"/>
      <c r="AF11" s="641"/>
      <c r="AG11" s="642"/>
      <c r="AI11" s="116" t="s">
        <v>631</v>
      </c>
      <c r="AK11" s="643" t="s">
        <v>170</v>
      </c>
      <c r="AL11" s="643"/>
      <c r="AM11" s="643"/>
      <c r="AN11" s="643"/>
      <c r="AO11" s="643"/>
      <c r="AP11" s="643"/>
      <c r="AQ11" s="643"/>
      <c r="AR11" s="643"/>
      <c r="AS11" s="643"/>
      <c r="AT11" s="643"/>
      <c r="AU11" s="643"/>
      <c r="AV11" s="643"/>
      <c r="AW11" s="643"/>
      <c r="AX11" s="643"/>
      <c r="AY11" s="643"/>
      <c r="BC11" s="640" t="s">
        <v>171</v>
      </c>
      <c r="BD11" s="641"/>
      <c r="BE11" s="641"/>
      <c r="BF11" s="641"/>
      <c r="BG11" s="641"/>
      <c r="BH11" s="641"/>
      <c r="BI11" s="641"/>
      <c r="BJ11" s="641"/>
      <c r="BK11" s="641"/>
      <c r="BL11" s="641"/>
      <c r="BM11" s="641"/>
      <c r="BN11" s="641"/>
      <c r="BO11" s="641"/>
      <c r="BP11" s="641"/>
      <c r="BQ11" s="641"/>
      <c r="BR11" s="641"/>
      <c r="BS11" s="642"/>
      <c r="BU11" s="116" t="s">
        <v>631</v>
      </c>
      <c r="BW11" s="644" t="s">
        <v>172</v>
      </c>
      <c r="BX11" s="645"/>
      <c r="BY11" s="645"/>
      <c r="BZ11" s="645"/>
      <c r="CA11" s="645"/>
      <c r="CB11" s="645"/>
      <c r="CC11" s="645"/>
      <c r="CD11" s="645"/>
      <c r="CE11" s="645"/>
      <c r="CF11" s="645"/>
      <c r="CG11" s="645"/>
      <c r="CH11" s="645"/>
      <c r="CI11" s="645"/>
      <c r="CJ11" s="645"/>
      <c r="CK11" s="645"/>
      <c r="CL11" s="645"/>
      <c r="CM11" s="645"/>
      <c r="CN11" s="645"/>
      <c r="CO11" s="646"/>
    </row>
    <row r="12" spans="1:103" ht="3" customHeight="1" x14ac:dyDescent="0.25">
      <c r="AI12" s="117"/>
      <c r="AK12" s="118"/>
      <c r="AL12" s="118"/>
      <c r="AM12" s="118"/>
      <c r="AN12" s="118"/>
      <c r="AO12" s="118"/>
      <c r="AP12" s="118"/>
      <c r="AQ12" s="118"/>
      <c r="AR12" s="118"/>
      <c r="AS12" s="118"/>
      <c r="AT12" s="118"/>
      <c r="AU12" s="118"/>
      <c r="AV12" s="118"/>
      <c r="AW12" s="118"/>
      <c r="AX12" s="118"/>
      <c r="AY12" s="118"/>
    </row>
    <row r="13" spans="1:103" ht="13.2" customHeight="1" x14ac:dyDescent="0.25">
      <c r="U13" s="640" t="s">
        <v>173</v>
      </c>
      <c r="V13" s="641"/>
      <c r="W13" s="641"/>
      <c r="X13" s="641"/>
      <c r="Y13" s="641"/>
      <c r="Z13" s="641"/>
      <c r="AA13" s="641"/>
      <c r="AB13" s="641"/>
      <c r="AC13" s="641"/>
      <c r="AD13" s="641"/>
      <c r="AE13" s="641"/>
      <c r="AF13" s="641"/>
      <c r="AG13" s="642"/>
      <c r="AI13" s="116" t="s">
        <v>631</v>
      </c>
      <c r="AK13" s="643" t="s">
        <v>174</v>
      </c>
      <c r="AL13" s="643"/>
      <c r="AM13" s="643"/>
      <c r="AN13" s="643"/>
      <c r="AO13" s="643"/>
      <c r="AP13" s="643"/>
      <c r="AQ13" s="643"/>
      <c r="AR13" s="643"/>
      <c r="AS13" s="643"/>
      <c r="AT13" s="643"/>
      <c r="AU13" s="643"/>
      <c r="AV13" s="643"/>
      <c r="AW13" s="643"/>
      <c r="AX13" s="643"/>
      <c r="AY13" s="643"/>
      <c r="BC13" s="640" t="s">
        <v>175</v>
      </c>
      <c r="BD13" s="641"/>
      <c r="BE13" s="641"/>
      <c r="BF13" s="641"/>
      <c r="BG13" s="641"/>
      <c r="BH13" s="641"/>
      <c r="BI13" s="641"/>
      <c r="BJ13" s="641"/>
      <c r="BK13" s="641"/>
      <c r="BL13" s="641"/>
      <c r="BM13" s="641"/>
      <c r="BN13" s="641"/>
      <c r="BO13" s="641"/>
      <c r="BP13" s="641"/>
      <c r="BQ13" s="641"/>
      <c r="BR13" s="641"/>
      <c r="BS13" s="642"/>
      <c r="BU13" s="116" t="s">
        <v>631</v>
      </c>
      <c r="BW13" s="644" t="s">
        <v>176</v>
      </c>
      <c r="BX13" s="645"/>
      <c r="BY13" s="645"/>
      <c r="BZ13" s="645"/>
      <c r="CA13" s="645"/>
      <c r="CB13" s="645"/>
      <c r="CC13" s="645"/>
      <c r="CD13" s="645"/>
      <c r="CE13" s="645"/>
      <c r="CF13" s="645"/>
      <c r="CG13" s="645"/>
      <c r="CH13" s="645"/>
      <c r="CI13" s="645"/>
      <c r="CJ13" s="645"/>
      <c r="CK13" s="645"/>
      <c r="CL13" s="645"/>
      <c r="CM13" s="645"/>
      <c r="CN13" s="645"/>
      <c r="CO13" s="646"/>
    </row>
    <row r="14" spans="1:103" ht="3" customHeight="1" x14ac:dyDescent="0.25">
      <c r="AI14" s="117"/>
      <c r="AK14" s="118"/>
      <c r="AL14" s="118"/>
      <c r="AM14" s="118"/>
      <c r="AN14" s="118"/>
      <c r="AO14" s="118"/>
      <c r="AP14" s="118"/>
      <c r="AQ14" s="118"/>
      <c r="AR14" s="118"/>
      <c r="AS14" s="118"/>
      <c r="AT14" s="118"/>
      <c r="AU14" s="118"/>
      <c r="AV14" s="118"/>
      <c r="AW14" s="118"/>
      <c r="AX14" s="118"/>
      <c r="AY14" s="118"/>
    </row>
    <row r="15" spans="1:103" ht="13.2" customHeight="1" x14ac:dyDescent="0.25">
      <c r="U15" s="640" t="s">
        <v>177</v>
      </c>
      <c r="V15" s="641"/>
      <c r="W15" s="641"/>
      <c r="X15" s="641"/>
      <c r="Y15" s="641"/>
      <c r="Z15" s="641"/>
      <c r="AA15" s="641"/>
      <c r="AB15" s="641"/>
      <c r="AC15" s="641"/>
      <c r="AD15" s="641"/>
      <c r="AE15" s="641"/>
      <c r="AF15" s="641"/>
      <c r="AG15" s="642"/>
      <c r="AI15" s="116" t="s">
        <v>631</v>
      </c>
      <c r="AK15" s="643" t="s">
        <v>178</v>
      </c>
      <c r="AL15" s="643"/>
      <c r="AM15" s="643"/>
      <c r="AN15" s="643"/>
      <c r="AO15" s="643"/>
      <c r="AP15" s="643"/>
      <c r="AQ15" s="643"/>
      <c r="AR15" s="643"/>
      <c r="AS15" s="643"/>
      <c r="AT15" s="643"/>
      <c r="AU15" s="643"/>
      <c r="AV15" s="643"/>
      <c r="AW15" s="643"/>
      <c r="AX15" s="643"/>
      <c r="AY15" s="643"/>
      <c r="BC15" s="640" t="s">
        <v>179</v>
      </c>
      <c r="BD15" s="641"/>
      <c r="BE15" s="641"/>
      <c r="BF15" s="641"/>
      <c r="BG15" s="641"/>
      <c r="BH15" s="641"/>
      <c r="BI15" s="641"/>
      <c r="BJ15" s="641"/>
      <c r="BK15" s="641"/>
      <c r="BL15" s="641"/>
      <c r="BM15" s="641"/>
      <c r="BN15" s="641"/>
      <c r="BO15" s="641"/>
      <c r="BP15" s="641"/>
      <c r="BQ15" s="641"/>
      <c r="BR15" s="641"/>
      <c r="BS15" s="642"/>
      <c r="BU15" s="116" t="s">
        <v>631</v>
      </c>
      <c r="BW15" s="644" t="s">
        <v>180</v>
      </c>
      <c r="BX15" s="645"/>
      <c r="BY15" s="645"/>
      <c r="BZ15" s="645"/>
      <c r="CA15" s="645"/>
      <c r="CB15" s="645"/>
      <c r="CC15" s="645"/>
      <c r="CD15" s="645"/>
      <c r="CE15" s="645"/>
      <c r="CF15" s="645"/>
      <c r="CG15" s="645"/>
      <c r="CH15" s="645"/>
      <c r="CI15" s="645"/>
      <c r="CJ15" s="645"/>
      <c r="CK15" s="645"/>
      <c r="CL15" s="645"/>
      <c r="CM15" s="645"/>
      <c r="CN15" s="645"/>
      <c r="CO15" s="646"/>
    </row>
    <row r="16" spans="1:103" ht="3" customHeight="1" thickBot="1" x14ac:dyDescent="0.3">
      <c r="AI16" s="117"/>
    </row>
    <row r="17" spans="4:214" ht="13.2" customHeight="1" thickTop="1" thickBot="1" x14ac:dyDescent="0.3">
      <c r="U17" s="640" t="s">
        <v>181</v>
      </c>
      <c r="V17" s="641"/>
      <c r="W17" s="641"/>
      <c r="X17" s="641"/>
      <c r="Y17" s="641"/>
      <c r="Z17" s="641"/>
      <c r="AA17" s="641"/>
      <c r="AB17" s="641"/>
      <c r="AC17" s="641"/>
      <c r="AD17" s="641"/>
      <c r="AE17" s="641"/>
      <c r="AF17" s="641"/>
      <c r="AG17" s="642"/>
      <c r="AI17" s="116" t="s">
        <v>631</v>
      </c>
      <c r="AK17" s="654" t="s">
        <v>170</v>
      </c>
      <c r="AL17" s="655"/>
      <c r="AM17" s="655"/>
      <c r="AN17" s="655"/>
      <c r="AO17" s="655"/>
      <c r="AP17" s="655"/>
      <c r="AQ17" s="655"/>
      <c r="AR17" s="655"/>
      <c r="AS17" s="655"/>
      <c r="AT17" s="655"/>
      <c r="AU17" s="655"/>
      <c r="AV17" s="655"/>
      <c r="AW17" s="655"/>
      <c r="AX17" s="655"/>
      <c r="AY17" s="655"/>
      <c r="AZ17" s="655"/>
      <c r="BA17" s="655"/>
      <c r="BB17" s="655"/>
      <c r="BC17" s="655"/>
      <c r="BD17" s="655"/>
      <c r="BE17" s="655"/>
      <c r="BF17" s="655"/>
      <c r="BG17" s="655"/>
      <c r="BH17" s="655"/>
      <c r="BI17" s="655"/>
      <c r="BJ17" s="655"/>
      <c r="BK17" s="655"/>
      <c r="BL17" s="655"/>
      <c r="BM17" s="655"/>
      <c r="BN17" s="655"/>
      <c r="BO17" s="655"/>
      <c r="BP17" s="655"/>
      <c r="BQ17" s="655"/>
      <c r="BR17" s="655"/>
      <c r="BS17" s="655"/>
      <c r="BT17" s="655"/>
      <c r="BU17" s="655"/>
      <c r="BV17" s="655"/>
      <c r="BW17" s="655"/>
      <c r="BX17" s="655"/>
      <c r="BY17" s="655"/>
      <c r="BZ17" s="655"/>
      <c r="CA17" s="655"/>
      <c r="CB17" s="655"/>
      <c r="CC17" s="655"/>
      <c r="CD17" s="655"/>
      <c r="CE17" s="655"/>
      <c r="CF17" s="655"/>
      <c r="CG17" s="655"/>
      <c r="CH17" s="655"/>
      <c r="CI17" s="655"/>
      <c r="CJ17" s="655"/>
      <c r="CK17" s="655"/>
      <c r="CL17" s="655"/>
      <c r="CM17" s="655"/>
      <c r="CN17" s="655"/>
      <c r="CO17" s="656"/>
      <c r="CV17" s="119" t="s">
        <v>26</v>
      </c>
      <c r="CW17" s="119" t="s">
        <v>19</v>
      </c>
    </row>
    <row r="18" spans="4:214" ht="3" customHeight="1" thickTop="1" x14ac:dyDescent="0.25"/>
    <row r="19" spans="4:214" ht="13.2" customHeight="1" x14ac:dyDescent="0.25">
      <c r="U19" s="120" t="s">
        <v>182</v>
      </c>
      <c r="V19" s="120"/>
      <c r="W19" s="120"/>
      <c r="X19" s="120"/>
      <c r="Y19" s="120"/>
      <c r="Z19" s="120"/>
      <c r="AA19" s="120"/>
      <c r="AB19" s="120"/>
      <c r="AC19" s="120"/>
      <c r="AD19" s="120"/>
      <c r="AE19" s="120"/>
      <c r="AF19" s="120"/>
      <c r="AG19" s="120" t="s">
        <v>183</v>
      </c>
      <c r="AH19" s="120"/>
    </row>
    <row r="20" spans="4:214" ht="3" customHeight="1" x14ac:dyDescent="0.25"/>
    <row r="22" spans="4:214" ht="3" customHeight="1" x14ac:dyDescent="0.25"/>
    <row r="23" spans="4:214" ht="13.2" customHeight="1" x14ac:dyDescent="0.25">
      <c r="D23" s="647" t="s">
        <v>184</v>
      </c>
      <c r="E23" s="647"/>
      <c r="F23" s="647"/>
      <c r="G23" s="647"/>
      <c r="H23" s="647"/>
      <c r="I23" s="647"/>
      <c r="J23" s="647"/>
      <c r="K23" s="647"/>
      <c r="L23" s="647"/>
      <c r="M23" s="647"/>
      <c r="N23" s="647"/>
      <c r="O23" s="647"/>
      <c r="P23" s="647"/>
      <c r="Q23" s="647"/>
      <c r="R23" s="647"/>
      <c r="S23" s="647"/>
      <c r="T23" s="647"/>
      <c r="U23" s="647"/>
      <c r="V23" s="647"/>
      <c r="W23" s="647"/>
      <c r="X23" s="647"/>
      <c r="Y23" s="647"/>
      <c r="Z23" s="647"/>
      <c r="AA23" s="647"/>
      <c r="AB23" s="647"/>
      <c r="AC23" s="647"/>
      <c r="AD23" s="647"/>
      <c r="AE23" s="647"/>
      <c r="AF23" s="647"/>
      <c r="AG23" s="647"/>
      <c r="AH23" s="647"/>
      <c r="AI23" s="647"/>
      <c r="AJ23" s="647"/>
      <c r="AK23" s="647"/>
      <c r="AL23" s="647"/>
      <c r="AM23" s="647"/>
      <c r="AN23" s="647"/>
      <c r="AO23" s="647"/>
      <c r="AP23" s="647"/>
      <c r="AQ23" s="647"/>
      <c r="AR23" s="647"/>
      <c r="AS23" s="647"/>
      <c r="AT23" s="647"/>
      <c r="AU23" s="647"/>
      <c r="AV23" s="647"/>
      <c r="AW23" s="647"/>
      <c r="AX23" s="647"/>
      <c r="AY23" s="647"/>
      <c r="AZ23" s="647"/>
      <c r="BA23" s="647"/>
      <c r="BB23" s="647"/>
      <c r="BC23" s="647"/>
      <c r="BD23" s="647"/>
      <c r="BE23" s="647"/>
      <c r="BF23" s="647"/>
      <c r="BG23" s="647"/>
      <c r="BH23" s="647"/>
      <c r="BI23" s="647"/>
      <c r="BJ23" s="647"/>
      <c r="BK23" s="647"/>
      <c r="BL23" s="647"/>
      <c r="BM23" s="647"/>
      <c r="BN23" s="647"/>
      <c r="BO23" s="647"/>
      <c r="BP23" s="647"/>
      <c r="BQ23" s="647"/>
      <c r="BR23" s="647"/>
      <c r="BS23" s="647"/>
      <c r="BT23" s="647"/>
      <c r="BU23" s="647"/>
      <c r="BV23" s="647"/>
      <c r="BW23" s="647"/>
      <c r="BX23" s="647"/>
      <c r="BY23" s="647"/>
      <c r="BZ23" s="647"/>
      <c r="CA23" s="647"/>
      <c r="CB23" s="647"/>
      <c r="CC23" s="647"/>
      <c r="CD23" s="647"/>
      <c r="CE23" s="647"/>
      <c r="CF23" s="647"/>
      <c r="CG23" s="647"/>
      <c r="CH23" s="647"/>
      <c r="CI23" s="647"/>
      <c r="CJ23" s="647"/>
      <c r="CK23" s="647"/>
      <c r="CL23" s="647"/>
      <c r="CM23" s="647"/>
      <c r="CN23" s="647"/>
      <c r="CO23" s="647"/>
      <c r="CP23" s="121"/>
    </row>
    <row r="24" spans="4:214" ht="3" customHeight="1" x14ac:dyDescent="0.25"/>
    <row r="25" spans="4:214" ht="13.2" customHeight="1" x14ac:dyDescent="0.25">
      <c r="D25" s="648" t="s">
        <v>185</v>
      </c>
      <c r="E25" s="649"/>
      <c r="F25" s="649"/>
      <c r="G25" s="649"/>
      <c r="H25" s="649"/>
      <c r="I25" s="649"/>
      <c r="J25" s="649"/>
      <c r="K25" s="649"/>
      <c r="L25" s="649"/>
      <c r="M25" s="649"/>
      <c r="N25" s="649"/>
      <c r="O25" s="649"/>
      <c r="P25" s="649"/>
      <c r="Q25" s="649"/>
      <c r="R25" s="649"/>
      <c r="S25" s="649"/>
      <c r="T25" s="649"/>
      <c r="U25" s="649"/>
      <c r="V25" s="649"/>
      <c r="W25" s="649"/>
      <c r="X25" s="649"/>
      <c r="Y25" s="649"/>
      <c r="Z25" s="649"/>
      <c r="AA25" s="649"/>
      <c r="AB25" s="649"/>
      <c r="AC25" s="649"/>
      <c r="AD25" s="649"/>
      <c r="AE25" s="649"/>
      <c r="AF25" s="649"/>
      <c r="AG25" s="649"/>
      <c r="AH25" s="649"/>
      <c r="AI25" s="649"/>
      <c r="AJ25" s="649"/>
      <c r="AK25" s="649"/>
      <c r="AL25" s="649"/>
      <c r="AM25" s="649"/>
      <c r="AN25" s="649"/>
      <c r="AO25" s="649"/>
      <c r="AP25" s="649"/>
      <c r="AQ25" s="649"/>
      <c r="AR25" s="649"/>
      <c r="AS25" s="649"/>
      <c r="AT25" s="649"/>
      <c r="AU25" s="649"/>
      <c r="AV25" s="649"/>
      <c r="AW25" s="649"/>
      <c r="AX25" s="649"/>
      <c r="AY25" s="649"/>
      <c r="AZ25" s="649"/>
      <c r="BA25" s="649"/>
      <c r="BB25" s="649"/>
      <c r="BC25" s="649"/>
      <c r="BD25" s="649"/>
      <c r="BE25" s="649"/>
      <c r="BF25" s="649"/>
      <c r="BG25" s="649"/>
      <c r="BH25" s="649"/>
      <c r="BI25" s="649"/>
      <c r="BJ25" s="649"/>
      <c r="BK25" s="649"/>
      <c r="BL25" s="649"/>
      <c r="BM25" s="649"/>
      <c r="BN25" s="649"/>
      <c r="BO25" s="649"/>
      <c r="BP25" s="649"/>
      <c r="BQ25" s="649"/>
      <c r="BR25" s="649"/>
      <c r="BS25" s="649"/>
      <c r="BT25" s="649"/>
      <c r="BU25" s="649"/>
      <c r="BV25" s="649"/>
      <c r="BW25" s="649"/>
      <c r="BX25" s="649"/>
      <c r="BY25" s="649"/>
      <c r="BZ25" s="649"/>
      <c r="CA25" s="649"/>
      <c r="CB25" s="649"/>
      <c r="CC25" s="649"/>
      <c r="CD25" s="649"/>
      <c r="CE25" s="649"/>
      <c r="CF25" s="649"/>
      <c r="CG25" s="649"/>
      <c r="CH25" s="649"/>
      <c r="CI25" s="649"/>
      <c r="CJ25" s="649"/>
      <c r="CK25" s="649"/>
      <c r="CL25" s="649"/>
      <c r="CM25" s="649"/>
      <c r="CN25" s="649"/>
      <c r="CO25" s="650"/>
      <c r="CP25" s="122"/>
      <c r="CZ25" s="344">
        <v>1</v>
      </c>
      <c r="DA25" s="344"/>
      <c r="DB25" s="344">
        <f>1+CZ25</f>
        <v>2</v>
      </c>
      <c r="DC25" s="344"/>
      <c r="DD25" s="344">
        <f>1+DB25</f>
        <v>3</v>
      </c>
      <c r="DE25" s="344"/>
      <c r="DF25" s="344">
        <f>1+DD25</f>
        <v>4</v>
      </c>
      <c r="DG25" s="344"/>
      <c r="DH25" s="344">
        <f>1+DF25</f>
        <v>5</v>
      </c>
      <c r="DI25" s="344"/>
      <c r="DJ25" s="344">
        <f>1+DH25</f>
        <v>6</v>
      </c>
      <c r="DK25" s="344"/>
      <c r="DL25" s="344">
        <f>1+DJ25</f>
        <v>7</v>
      </c>
      <c r="DM25" s="344"/>
      <c r="DN25" s="344">
        <f>1+DL25</f>
        <v>8</v>
      </c>
      <c r="DO25" s="344"/>
      <c r="DP25" s="344">
        <f>1+DN25</f>
        <v>9</v>
      </c>
      <c r="DQ25" s="344"/>
      <c r="DR25" s="344">
        <f>1+DP25</f>
        <v>10</v>
      </c>
      <c r="DS25" s="344"/>
      <c r="DT25" s="344">
        <f>1+DR25</f>
        <v>11</v>
      </c>
      <c r="DU25" s="344"/>
      <c r="DV25" s="344">
        <f>1+DT25</f>
        <v>12</v>
      </c>
      <c r="DW25" s="344"/>
      <c r="DX25" s="344">
        <f>1+DV25</f>
        <v>13</v>
      </c>
      <c r="DY25" s="344"/>
      <c r="DZ25" s="344">
        <f>1+DX25</f>
        <v>14</v>
      </c>
      <c r="EA25" s="344"/>
      <c r="EB25" s="344">
        <f>1+DZ25</f>
        <v>15</v>
      </c>
      <c r="EC25" s="344"/>
      <c r="ED25" s="344">
        <f>1+EB25</f>
        <v>16</v>
      </c>
      <c r="EE25" s="344"/>
      <c r="EF25" s="344">
        <f>1+ED25</f>
        <v>17</v>
      </c>
      <c r="EG25" s="344"/>
      <c r="EH25" s="344">
        <f>1+EF25</f>
        <v>18</v>
      </c>
      <c r="EI25" s="344"/>
      <c r="EJ25" s="344">
        <f>1+EH25</f>
        <v>19</v>
      </c>
      <c r="EK25" s="344"/>
      <c r="EL25" s="344">
        <f>1+EJ25</f>
        <v>20</v>
      </c>
      <c r="EM25" s="344"/>
      <c r="EN25" s="344">
        <f>1+EL25</f>
        <v>21</v>
      </c>
      <c r="EO25" s="344"/>
      <c r="EP25" s="344">
        <f>1+EN25</f>
        <v>22</v>
      </c>
      <c r="EQ25" s="344"/>
      <c r="ER25" s="344">
        <f>1+EP25</f>
        <v>23</v>
      </c>
      <c r="ES25" s="344"/>
      <c r="ET25" s="344">
        <f>1+ER25</f>
        <v>24</v>
      </c>
      <c r="EU25" s="344"/>
      <c r="EV25" s="344">
        <f>1+ET25</f>
        <v>25</v>
      </c>
      <c r="EW25" s="344"/>
      <c r="EX25" s="344">
        <f>1+EV25</f>
        <v>26</v>
      </c>
      <c r="EY25" s="344"/>
      <c r="EZ25" s="344">
        <f>1+EX25</f>
        <v>27</v>
      </c>
      <c r="FA25" s="344"/>
      <c r="FB25" s="344">
        <f>1+EZ25</f>
        <v>28</v>
      </c>
      <c r="FC25" s="344"/>
      <c r="FD25" s="344">
        <f>1+FB25</f>
        <v>29</v>
      </c>
      <c r="FE25" s="344"/>
      <c r="FF25" s="344">
        <f>1+FD25</f>
        <v>30</v>
      </c>
      <c r="FG25" s="344"/>
      <c r="FH25" s="344">
        <f>1+FF25</f>
        <v>31</v>
      </c>
      <c r="FI25" s="344"/>
      <c r="FJ25" s="344">
        <f>1+FH25</f>
        <v>32</v>
      </c>
      <c r="FK25" s="344"/>
      <c r="FL25" s="344">
        <f>1+FJ25</f>
        <v>33</v>
      </c>
      <c r="FM25" s="344"/>
      <c r="FN25" s="344">
        <f>1+FL25</f>
        <v>34</v>
      </c>
      <c r="FO25" s="344"/>
      <c r="FP25" s="344">
        <f>1+FN25</f>
        <v>35</v>
      </c>
      <c r="FQ25" s="344"/>
      <c r="FR25" s="344">
        <f>1+FP25</f>
        <v>36</v>
      </c>
      <c r="FS25" s="344"/>
      <c r="FT25" s="344">
        <f>1+FR25</f>
        <v>37</v>
      </c>
      <c r="FU25" s="344"/>
      <c r="FV25" s="344">
        <f>1+FT25</f>
        <v>38</v>
      </c>
      <c r="FW25" s="344"/>
      <c r="FX25" s="344">
        <f>1+FV25</f>
        <v>39</v>
      </c>
      <c r="FY25" s="344"/>
      <c r="FZ25" s="344">
        <f>1+FX25</f>
        <v>40</v>
      </c>
      <c r="GA25" s="344"/>
      <c r="GB25" s="344">
        <f>1+FZ25</f>
        <v>41</v>
      </c>
      <c r="GC25" s="344"/>
      <c r="GD25" s="344">
        <f>1+GB25</f>
        <v>42</v>
      </c>
      <c r="GE25" s="344"/>
      <c r="GF25" s="344">
        <f>1+GD25</f>
        <v>43</v>
      </c>
      <c r="GG25" s="344"/>
      <c r="GH25" s="344">
        <f>1+GF25</f>
        <v>44</v>
      </c>
      <c r="GI25" s="344"/>
      <c r="GJ25" s="344">
        <f>1+GH25</f>
        <v>45</v>
      </c>
      <c r="GL25" s="344">
        <f t="shared" ref="GL25:HF25" si="0">1+GJ25</f>
        <v>46</v>
      </c>
      <c r="GN25" s="344">
        <f t="shared" si="0"/>
        <v>47</v>
      </c>
      <c r="GP25" s="344">
        <f t="shared" si="0"/>
        <v>48</v>
      </c>
      <c r="GR25" s="344">
        <f t="shared" si="0"/>
        <v>49</v>
      </c>
      <c r="GT25" s="344">
        <f t="shared" si="0"/>
        <v>50</v>
      </c>
      <c r="GV25" s="344">
        <f t="shared" si="0"/>
        <v>51</v>
      </c>
      <c r="GX25" s="344">
        <f t="shared" si="0"/>
        <v>52</v>
      </c>
      <c r="GZ25" s="344">
        <f t="shared" si="0"/>
        <v>53</v>
      </c>
      <c r="HB25" s="344">
        <f t="shared" si="0"/>
        <v>54</v>
      </c>
      <c r="HD25" s="344">
        <f t="shared" si="0"/>
        <v>55</v>
      </c>
      <c r="HF25" s="344">
        <f t="shared" si="0"/>
        <v>56</v>
      </c>
    </row>
    <row r="26" spans="4:214" ht="3" customHeight="1" x14ac:dyDescent="0.25">
      <c r="E26" s="123"/>
      <c r="F26" s="123"/>
      <c r="G26" s="123"/>
      <c r="H26" s="123"/>
      <c r="I26" s="123"/>
      <c r="J26" s="123"/>
      <c r="K26" s="123"/>
      <c r="L26" s="123"/>
      <c r="M26" s="123"/>
      <c r="N26" s="123"/>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5"/>
    </row>
    <row r="27" spans="4:214" ht="13.2" customHeight="1" x14ac:dyDescent="0.25">
      <c r="D27" s="126" t="s">
        <v>186</v>
      </c>
      <c r="N27" s="127"/>
      <c r="O27" s="128" t="str">
        <f>CZ27</f>
        <v/>
      </c>
      <c r="P27" s="129"/>
      <c r="Q27" s="128" t="str">
        <f>DB27</f>
        <v/>
      </c>
      <c r="R27" s="129"/>
      <c r="S27" s="128" t="str">
        <f>DD27</f>
        <v/>
      </c>
      <c r="T27" s="129"/>
      <c r="U27" s="128" t="str">
        <f>DF27</f>
        <v/>
      </c>
      <c r="V27" s="129"/>
      <c r="W27" s="128" t="str">
        <f>DH27</f>
        <v/>
      </c>
      <c r="X27" s="129"/>
      <c r="Y27" s="128" t="str">
        <f>DJ27</f>
        <v/>
      </c>
      <c r="Z27" s="129"/>
      <c r="AA27" s="128" t="str">
        <f>DL27</f>
        <v/>
      </c>
      <c r="AB27" s="129"/>
      <c r="AC27" s="128" t="str">
        <f>DN27</f>
        <v/>
      </c>
      <c r="AD27" s="129"/>
      <c r="AE27" s="128" t="str">
        <f>DP27</f>
        <v/>
      </c>
      <c r="AF27" s="129"/>
      <c r="AG27" s="128" t="str">
        <f>DR27</f>
        <v/>
      </c>
      <c r="AH27" s="129"/>
      <c r="AI27" s="128" t="str">
        <f>DT27</f>
        <v/>
      </c>
      <c r="AJ27" s="129"/>
      <c r="AK27" s="128" t="str">
        <f>DV27</f>
        <v/>
      </c>
      <c r="AL27" s="129"/>
      <c r="AM27" s="128" t="str">
        <f>DX27</f>
        <v/>
      </c>
      <c r="AN27" s="129"/>
      <c r="AO27" s="128" t="str">
        <f>DZ27</f>
        <v/>
      </c>
      <c r="AP27" s="129"/>
      <c r="AQ27" s="128" t="str">
        <f>EB27</f>
        <v/>
      </c>
      <c r="AR27" s="129"/>
      <c r="AS27" s="128" t="str">
        <f>ED27</f>
        <v/>
      </c>
      <c r="AT27" s="129"/>
      <c r="AU27" s="128" t="str">
        <f>EF27</f>
        <v/>
      </c>
      <c r="AV27" s="129"/>
      <c r="AW27" s="128" t="str">
        <f>EH27</f>
        <v/>
      </c>
      <c r="AX27" s="129"/>
      <c r="AY27" s="128" t="str">
        <f>EJ27</f>
        <v/>
      </c>
      <c r="AZ27" s="129"/>
      <c r="BA27" s="128" t="str">
        <f>EL27</f>
        <v/>
      </c>
      <c r="BB27" s="129"/>
      <c r="BC27" s="128" t="str">
        <f>EN27</f>
        <v/>
      </c>
      <c r="BD27" s="129"/>
      <c r="BE27" s="128" t="str">
        <f>EP27</f>
        <v/>
      </c>
      <c r="BF27" s="129"/>
      <c r="BG27" s="128" t="str">
        <f>ER27</f>
        <v/>
      </c>
      <c r="BH27" s="129"/>
      <c r="BI27" s="128" t="str">
        <f>ET27</f>
        <v/>
      </c>
      <c r="BJ27" s="129"/>
      <c r="BK27" s="128" t="str">
        <f>EV27</f>
        <v/>
      </c>
      <c r="BL27" s="129"/>
      <c r="BM27" s="128" t="str">
        <f>EX27</f>
        <v/>
      </c>
      <c r="BN27" s="129"/>
      <c r="BO27" s="128" t="str">
        <f>EZ27</f>
        <v/>
      </c>
      <c r="BP27" s="129"/>
      <c r="BQ27" s="128" t="str">
        <f>FB27</f>
        <v/>
      </c>
      <c r="BR27" s="129"/>
      <c r="BS27" s="128" t="str">
        <f>FD27</f>
        <v/>
      </c>
      <c r="BT27" s="129"/>
      <c r="BU27" s="128" t="str">
        <f>FF27</f>
        <v/>
      </c>
      <c r="BV27" s="129"/>
      <c r="BW27" s="128" t="str">
        <f>FH27</f>
        <v/>
      </c>
      <c r="BX27" s="129"/>
      <c r="BY27" s="128" t="str">
        <f>FJ27</f>
        <v/>
      </c>
      <c r="BZ27" s="129"/>
      <c r="CA27" s="128" t="str">
        <f>FL27</f>
        <v/>
      </c>
      <c r="CB27" s="129"/>
      <c r="CC27" s="128" t="str">
        <f>FN27</f>
        <v/>
      </c>
      <c r="CD27" s="129"/>
      <c r="CE27" s="128" t="str">
        <f>FP27</f>
        <v/>
      </c>
      <c r="CF27" s="129"/>
      <c r="CG27" s="128" t="str">
        <f>FR27</f>
        <v/>
      </c>
      <c r="CH27" s="129"/>
      <c r="CI27" s="128" t="str">
        <f>FT27</f>
        <v/>
      </c>
      <c r="CJ27" s="130"/>
      <c r="CK27" s="128" t="str">
        <f>FV27</f>
        <v/>
      </c>
      <c r="CL27" s="129"/>
      <c r="CM27" s="128" t="str">
        <f>FX27</f>
        <v/>
      </c>
      <c r="CN27" s="129"/>
      <c r="CO27" s="128" t="str">
        <f>FZ27</f>
        <v/>
      </c>
      <c r="CV27" s="651" t="str">
        <f>UPPER('TRUST VREALYS QUESTIONNAIRE'!H24)</f>
        <v/>
      </c>
      <c r="CW27" s="652"/>
      <c r="CX27" s="653"/>
      <c r="CZ27" s="131" t="str">
        <f>MID($CV27,CZ$25,1)</f>
        <v/>
      </c>
      <c r="DB27" s="131" t="str">
        <f>MID($CV27,DB$25,1)</f>
        <v/>
      </c>
      <c r="DD27" s="131" t="str">
        <f>MID($CV27,DD$25,1)</f>
        <v/>
      </c>
      <c r="DF27" s="131" t="str">
        <f>MID($CV27,DF$25,1)</f>
        <v/>
      </c>
      <c r="DH27" s="131" t="str">
        <f>MID($CV27,DH$25,1)</f>
        <v/>
      </c>
      <c r="DJ27" s="131" t="str">
        <f>MID($CV27,DJ$25,1)</f>
        <v/>
      </c>
      <c r="DL27" s="131" t="str">
        <f>MID($CV27,DL$25,1)</f>
        <v/>
      </c>
      <c r="DN27" s="131" t="str">
        <f>MID($CV27,DN$25,1)</f>
        <v/>
      </c>
      <c r="DP27" s="131" t="str">
        <f>MID($CV27,DP$25,1)</f>
        <v/>
      </c>
      <c r="DR27" s="131" t="str">
        <f>MID($CV27,DR$25,1)</f>
        <v/>
      </c>
      <c r="DT27" s="131" t="str">
        <f>MID($CV27,DT$25,1)</f>
        <v/>
      </c>
      <c r="DV27" s="131" t="str">
        <f>MID($CV27,DV$25,1)</f>
        <v/>
      </c>
      <c r="DX27" s="131" t="str">
        <f>MID($CV27,DX$25,1)</f>
        <v/>
      </c>
      <c r="DZ27" s="131" t="str">
        <f>MID($CV27,DZ$25,1)</f>
        <v/>
      </c>
      <c r="EB27" s="131" t="str">
        <f>MID($CV27,EB$25,1)</f>
        <v/>
      </c>
      <c r="ED27" s="131" t="str">
        <f>MID($CV27,ED$25,1)</f>
        <v/>
      </c>
      <c r="EF27" s="131" t="str">
        <f>MID($CV27,EF$25,1)</f>
        <v/>
      </c>
      <c r="EH27" s="131" t="str">
        <f>MID($CV27,EH$25,1)</f>
        <v/>
      </c>
      <c r="EJ27" s="131" t="str">
        <f>MID($CV27,EJ$25,1)</f>
        <v/>
      </c>
      <c r="EL27" s="131" t="str">
        <f>MID($CV27,EL$25,1)</f>
        <v/>
      </c>
      <c r="EN27" s="131" t="str">
        <f>MID($CV27,EN$25,1)</f>
        <v/>
      </c>
      <c r="EP27" s="131" t="str">
        <f>MID($CV27,EP$25,1)</f>
        <v/>
      </c>
      <c r="ER27" s="131" t="str">
        <f>MID($CV27,ER$25,1)</f>
        <v/>
      </c>
      <c r="ET27" s="131" t="str">
        <f>MID($CV27,ET$25,1)</f>
        <v/>
      </c>
      <c r="EV27" s="131" t="str">
        <f>MID($CV27,EV$25,1)</f>
        <v/>
      </c>
      <c r="EX27" s="131" t="str">
        <f>MID($CV27,EX$25,1)</f>
        <v/>
      </c>
      <c r="EZ27" s="131" t="str">
        <f>MID($CV27,EZ$25,1)</f>
        <v/>
      </c>
      <c r="FB27" s="131" t="str">
        <f>MID($CV27,FB$25,1)</f>
        <v/>
      </c>
      <c r="FD27" s="131" t="str">
        <f>MID($CV27,FD$25,1)</f>
        <v/>
      </c>
      <c r="FF27" s="131" t="str">
        <f>MID($CV27,FF$25,1)</f>
        <v/>
      </c>
      <c r="FH27" s="131" t="str">
        <f>MID($CV27,FH$25,1)</f>
        <v/>
      </c>
      <c r="FJ27" s="131" t="str">
        <f>MID($CV27,FJ$25,1)</f>
        <v/>
      </c>
      <c r="FL27" s="131" t="str">
        <f>MID($CV27,FL$25,1)</f>
        <v/>
      </c>
      <c r="FN27" s="131" t="str">
        <f>MID($CV27,FN$25,1)</f>
        <v/>
      </c>
      <c r="FP27" s="131" t="str">
        <f>MID($CV27,FP$25,1)</f>
        <v/>
      </c>
      <c r="FR27" s="131" t="str">
        <f>MID($CV27,FR$25,1)</f>
        <v/>
      </c>
      <c r="FT27" s="131" t="str">
        <f>MID($CV27,FT$25,1)</f>
        <v/>
      </c>
      <c r="FV27" s="131" t="str">
        <f>MID($CV27,FV$25,1)</f>
        <v/>
      </c>
      <c r="FX27" s="131" t="str">
        <f>MID($CV27,FX$25,1)</f>
        <v/>
      </c>
      <c r="FZ27" s="131" t="str">
        <f>MID($CV27,FZ$25,1)</f>
        <v/>
      </c>
      <c r="GB27" s="131" t="str">
        <f>MID($CV27,GB$25,1)</f>
        <v/>
      </c>
      <c r="GD27" s="131" t="str">
        <f>MID($CV27,GD$25,1)</f>
        <v/>
      </c>
      <c r="GF27" s="131" t="str">
        <f>MID($CV27,GF$25,1)</f>
        <v/>
      </c>
      <c r="GH27" s="131" t="str">
        <f>MID($CV27,GH$25,1)</f>
        <v/>
      </c>
      <c r="GJ27" s="131" t="str">
        <f>MID($CV27,GJ$25,1)</f>
        <v/>
      </c>
      <c r="GL27" s="131" t="str">
        <f t="shared" ref="GL27:HF27" si="1">MID($CV27,GL$25,1)</f>
        <v/>
      </c>
      <c r="GN27" s="131" t="str">
        <f t="shared" si="1"/>
        <v/>
      </c>
      <c r="GP27" s="131" t="str">
        <f t="shared" si="1"/>
        <v/>
      </c>
      <c r="GR27" s="131" t="str">
        <f t="shared" si="1"/>
        <v/>
      </c>
      <c r="GT27" s="131" t="str">
        <f t="shared" si="1"/>
        <v/>
      </c>
      <c r="GV27" s="131" t="str">
        <f t="shared" si="1"/>
        <v/>
      </c>
      <c r="GX27" s="131" t="str">
        <f t="shared" si="1"/>
        <v/>
      </c>
      <c r="GZ27" s="131" t="str">
        <f t="shared" si="1"/>
        <v/>
      </c>
      <c r="HB27" s="131" t="str">
        <f t="shared" si="1"/>
        <v/>
      </c>
      <c r="HD27" s="131" t="str">
        <f t="shared" si="1"/>
        <v/>
      </c>
      <c r="HF27" s="131" t="str">
        <f t="shared" si="1"/>
        <v/>
      </c>
    </row>
    <row r="28" spans="4:214" ht="3" customHeight="1" x14ac:dyDescent="0.25">
      <c r="E28" s="126"/>
      <c r="N28" s="127"/>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c r="BN28" s="129"/>
      <c r="BO28" s="129"/>
      <c r="BP28" s="129"/>
      <c r="BQ28" s="129"/>
      <c r="BR28" s="129"/>
      <c r="BS28" s="129"/>
      <c r="BT28" s="129"/>
      <c r="BU28" s="129"/>
      <c r="BV28" s="129"/>
      <c r="BW28" s="129"/>
      <c r="BX28" s="129"/>
      <c r="BY28" s="129"/>
      <c r="BZ28" s="129"/>
      <c r="CA28" s="129"/>
      <c r="CB28" s="129"/>
      <c r="CC28" s="129"/>
      <c r="CD28" s="129"/>
      <c r="CE28" s="129"/>
      <c r="CF28" s="129"/>
      <c r="CG28" s="129"/>
      <c r="CH28" s="129"/>
      <c r="CI28" s="129"/>
      <c r="CJ28" s="130"/>
      <c r="CK28" s="130"/>
      <c r="CL28" s="129"/>
      <c r="CM28" s="129"/>
      <c r="CN28" s="129"/>
      <c r="CO28" s="129"/>
    </row>
    <row r="29" spans="4:214" ht="13.2" customHeight="1" x14ac:dyDescent="0.25">
      <c r="E29" s="126"/>
      <c r="N29" s="127"/>
      <c r="O29" s="369"/>
      <c r="P29" s="129"/>
      <c r="Q29" s="369"/>
      <c r="R29" s="129"/>
      <c r="S29" s="369"/>
      <c r="T29" s="129"/>
      <c r="U29" s="369"/>
      <c r="V29" s="129"/>
      <c r="W29" s="369"/>
      <c r="X29" s="129"/>
      <c r="Y29" s="369"/>
      <c r="Z29" s="129"/>
      <c r="AA29" s="369"/>
      <c r="AB29" s="129"/>
      <c r="AC29" s="369"/>
      <c r="AD29" s="129"/>
      <c r="AE29" s="369"/>
      <c r="AF29" s="129"/>
      <c r="AG29" s="369"/>
      <c r="AH29" s="129"/>
      <c r="AI29" s="369"/>
      <c r="AJ29" s="129"/>
      <c r="AK29" s="369"/>
      <c r="AL29" s="129"/>
      <c r="AM29" s="369"/>
      <c r="AN29" s="129"/>
      <c r="AO29" s="369"/>
      <c r="AP29" s="129"/>
      <c r="AQ29" s="369"/>
      <c r="AR29" s="129"/>
      <c r="AS29" s="369"/>
      <c r="AT29" s="129"/>
      <c r="AU29" s="369"/>
      <c r="AV29" s="129"/>
      <c r="AW29" s="369"/>
      <c r="AX29" s="129"/>
      <c r="AY29" s="369"/>
      <c r="AZ29" s="129"/>
      <c r="BA29" s="369"/>
      <c r="BB29" s="129"/>
      <c r="BC29" s="369"/>
      <c r="BD29" s="129"/>
      <c r="BE29" s="369"/>
      <c r="BF29" s="129"/>
      <c r="BG29" s="369"/>
      <c r="BH29" s="129"/>
      <c r="BI29" s="369"/>
      <c r="BJ29" s="129"/>
      <c r="BK29" s="369"/>
      <c r="BL29" s="129"/>
      <c r="BM29" s="369"/>
      <c r="BN29" s="129"/>
      <c r="BO29" s="369"/>
      <c r="BP29" s="129"/>
      <c r="BQ29" s="369"/>
      <c r="BR29" s="129"/>
      <c r="BS29" s="369"/>
      <c r="BT29" s="129"/>
      <c r="BU29" s="369"/>
      <c r="BV29" s="129"/>
      <c r="BW29" s="369"/>
      <c r="BX29" s="129"/>
      <c r="BY29" s="369"/>
      <c r="BZ29" s="129"/>
      <c r="CA29" s="369"/>
      <c r="CB29" s="129"/>
      <c r="CC29" s="369"/>
      <c r="CD29" s="129"/>
      <c r="CE29" s="369"/>
      <c r="CF29" s="129"/>
      <c r="CG29" s="369"/>
      <c r="CH29" s="129"/>
      <c r="CI29" s="369"/>
      <c r="CJ29" s="129"/>
      <c r="CK29" s="369"/>
      <c r="CL29" s="129"/>
      <c r="CM29" s="369"/>
      <c r="CN29" s="129"/>
      <c r="CO29" s="369"/>
      <c r="CP29" s="129"/>
    </row>
    <row r="30" spans="4:214" ht="3" customHeight="1" x14ac:dyDescent="0.25">
      <c r="E30" s="126"/>
      <c r="N30" s="127"/>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c r="BR30" s="129"/>
      <c r="BS30" s="129"/>
      <c r="BT30" s="129"/>
      <c r="BU30" s="129"/>
      <c r="BV30" s="129"/>
      <c r="BW30" s="129"/>
      <c r="BX30" s="129"/>
      <c r="BY30" s="129"/>
      <c r="BZ30" s="129"/>
      <c r="CA30" s="129"/>
      <c r="CB30" s="129"/>
      <c r="CC30" s="129"/>
      <c r="CD30" s="129"/>
      <c r="CE30" s="129"/>
      <c r="CF30" s="129"/>
      <c r="CG30" s="129"/>
      <c r="CH30" s="129"/>
      <c r="CI30" s="129"/>
      <c r="CJ30" s="130"/>
      <c r="CK30" s="130"/>
      <c r="CL30" s="129"/>
      <c r="CM30" s="129"/>
      <c r="CN30" s="129"/>
      <c r="CO30" s="129"/>
    </row>
    <row r="31" spans="4:214" ht="13.2" customHeight="1" x14ac:dyDescent="0.25">
      <c r="D31" s="126" t="s">
        <v>187</v>
      </c>
      <c r="N31" s="132"/>
      <c r="O31" s="128" t="str">
        <f>CZ31</f>
        <v>N</v>
      </c>
      <c r="P31" s="129"/>
      <c r="Q31" s="128" t="str">
        <f>DB31</f>
        <v>E</v>
      </c>
      <c r="R31" s="129"/>
      <c r="S31" s="128" t="str">
        <f>DD31</f>
        <v>W</v>
      </c>
      <c r="T31" s="129"/>
      <c r="U31" s="128" t="str">
        <f>DF31</f>
        <v>T</v>
      </c>
      <c r="V31" s="129"/>
      <c r="W31" s="128" t="str">
        <f>DH31</f>
        <v>R</v>
      </c>
      <c r="X31" s="129"/>
      <c r="Y31" s="128" t="str">
        <f>DJ31</f>
        <v>U</v>
      </c>
      <c r="Z31" s="129"/>
      <c r="AA31" s="128" t="str">
        <f>DL31</f>
        <v>S</v>
      </c>
      <c r="AB31" s="129"/>
      <c r="AC31" s="128" t="str">
        <f>DN31</f>
        <v>T</v>
      </c>
      <c r="AD31" s="129"/>
      <c r="AE31" s="128" t="str">
        <f>DP31</f>
        <v/>
      </c>
      <c r="AF31" s="129"/>
      <c r="AG31" s="128" t="str">
        <f>DR31</f>
        <v/>
      </c>
      <c r="AH31" s="129"/>
      <c r="AI31" s="128" t="str">
        <f>DT31</f>
        <v/>
      </c>
      <c r="AJ31" s="129"/>
      <c r="AK31" s="128" t="str">
        <f>DV31</f>
        <v/>
      </c>
      <c r="AL31" s="129"/>
      <c r="AM31" s="128" t="str">
        <f>DX31</f>
        <v/>
      </c>
      <c r="AN31" s="129"/>
      <c r="AO31" s="128" t="str">
        <f>DZ31</f>
        <v/>
      </c>
      <c r="AP31" s="129"/>
      <c r="AQ31" s="128" t="str">
        <f>EB31</f>
        <v/>
      </c>
      <c r="AR31" s="129"/>
      <c r="AS31" s="128" t="str">
        <f>ED31</f>
        <v/>
      </c>
      <c r="AT31" s="129"/>
      <c r="AU31" s="128" t="str">
        <f>EF31</f>
        <v/>
      </c>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V31" s="651" t="str">
        <f>SUBSTITUTE(UPPER(IF('TRUST VREALYS QUESTIONNAIRE'!T22="","NEW TRUST","IT NO:"&amp;'TRUST VREALYS QUESTIONNAIRE'!T22))," ","")</f>
        <v>NEWTRUST</v>
      </c>
      <c r="CW31" s="652"/>
      <c r="CX31" s="653"/>
      <c r="CZ31" s="131" t="str">
        <f>MID($CV31,CZ$25,1)</f>
        <v>N</v>
      </c>
      <c r="DB31" s="131" t="str">
        <f>MID($CV31,DB$25,1)</f>
        <v>E</v>
      </c>
      <c r="DD31" s="131" t="str">
        <f>MID($CV31,DD$25,1)</f>
        <v>W</v>
      </c>
      <c r="DF31" s="131" t="str">
        <f>MID($CV31,DF$25,1)</f>
        <v>T</v>
      </c>
      <c r="DH31" s="131" t="str">
        <f>MID($CV31,DH$25,1)</f>
        <v>R</v>
      </c>
      <c r="DJ31" s="131" t="str">
        <f>MID($CV31,DJ$25,1)</f>
        <v>U</v>
      </c>
      <c r="DL31" s="131" t="str">
        <f>MID($CV31,DL$25,1)</f>
        <v>S</v>
      </c>
      <c r="DN31" s="131" t="str">
        <f>MID($CV31,DN$25,1)</f>
        <v>T</v>
      </c>
      <c r="DP31" s="131" t="str">
        <f>MID($CV31,DP$25,1)</f>
        <v/>
      </c>
      <c r="DR31" s="131" t="str">
        <f>MID($CV31,DR$25,1)</f>
        <v/>
      </c>
      <c r="DT31" s="131" t="str">
        <f>MID($CV31,DT$25,1)</f>
        <v/>
      </c>
      <c r="DV31" s="131" t="str">
        <f>MID($CV31,DV$25,1)</f>
        <v/>
      </c>
      <c r="DX31" s="131" t="str">
        <f>MID($CV31,DX$25,1)</f>
        <v/>
      </c>
      <c r="DZ31" s="131" t="str">
        <f>MID($CV31,DZ$25,1)</f>
        <v/>
      </c>
      <c r="EB31" s="131" t="str">
        <f>MID($CV31,EB$25,1)</f>
        <v/>
      </c>
      <c r="ED31" s="131" t="str">
        <f>MID($CV31,ED$25,1)</f>
        <v/>
      </c>
      <c r="EF31" s="131" t="str">
        <f>MID($CV31,EF$25,1)</f>
        <v/>
      </c>
      <c r="EH31" s="131" t="str">
        <f>MID($CV31,EH$25,1)</f>
        <v/>
      </c>
      <c r="EJ31" s="131" t="str">
        <f>MID($CV31,EJ$25,1)</f>
        <v/>
      </c>
      <c r="EL31" s="131" t="str">
        <f>MID($CV31,EL$25,1)</f>
        <v/>
      </c>
      <c r="EN31" s="131" t="str">
        <f>MID($CV31,EN$25,1)</f>
        <v/>
      </c>
      <c r="EP31" s="131" t="str">
        <f>MID($CV31,EP$25,1)</f>
        <v/>
      </c>
      <c r="ER31" s="131" t="str">
        <f>MID($CV31,ER$25,1)</f>
        <v/>
      </c>
      <c r="ET31" s="131" t="str">
        <f>MID($CV31,ET$25,1)</f>
        <v/>
      </c>
      <c r="EV31" s="131" t="str">
        <f>MID($CV31,EV$25,1)</f>
        <v/>
      </c>
      <c r="EX31" s="131" t="str">
        <f>MID($CV31,EX$25,1)</f>
        <v/>
      </c>
      <c r="EZ31" s="131" t="str">
        <f>MID($CV31,EZ$25,1)</f>
        <v/>
      </c>
      <c r="FB31" s="131" t="str">
        <f>MID($CV31,FB$25,1)</f>
        <v/>
      </c>
      <c r="FD31" s="131" t="str">
        <f>MID($CV31,FD$25,1)</f>
        <v/>
      </c>
      <c r="FF31" s="131" t="str">
        <f>MID($CV31,FF$25,1)</f>
        <v/>
      </c>
      <c r="FH31" s="131" t="str">
        <f>MID($CV31,FH$25,1)</f>
        <v/>
      </c>
      <c r="FJ31" s="131" t="str">
        <f>MID($CV31,FJ$25,1)</f>
        <v/>
      </c>
      <c r="FL31" s="131" t="str">
        <f>MID($CV31,FL$25,1)</f>
        <v/>
      </c>
      <c r="FN31" s="131" t="str">
        <f>MID($CV31,FN$25,1)</f>
        <v/>
      </c>
      <c r="FP31" s="131" t="str">
        <f>MID($CV31,FP$25,1)</f>
        <v/>
      </c>
      <c r="FR31" s="131" t="str">
        <f>MID($CV31,FR$25,1)</f>
        <v/>
      </c>
      <c r="FT31" s="131" t="str">
        <f>MID($CV31,FT$25,1)</f>
        <v/>
      </c>
      <c r="FV31" s="131" t="str">
        <f>MID($CV31,FV$25,1)</f>
        <v/>
      </c>
      <c r="FX31" s="131" t="str">
        <f>MID($CV31,FX$25,1)</f>
        <v/>
      </c>
      <c r="FZ31" s="131" t="str">
        <f>MID($CV31,FZ$25,1)</f>
        <v/>
      </c>
      <c r="GB31" s="131" t="str">
        <f>MID($CV31,GB$25,1)</f>
        <v/>
      </c>
      <c r="GD31" s="131" t="str">
        <f>MID($CV31,GD$25,1)</f>
        <v/>
      </c>
      <c r="GF31" s="131" t="str">
        <f>MID($CV31,GF$25,1)</f>
        <v/>
      </c>
      <c r="GH31" s="131" t="str">
        <f>MID($CV31,GH$25,1)</f>
        <v/>
      </c>
      <c r="GJ31" s="131" t="str">
        <f>MID($CV31,GJ$25,1)</f>
        <v/>
      </c>
      <c r="GL31" s="131" t="str">
        <f t="shared" ref="GL31:HF31" si="2">MID($CV31,GL$25,1)</f>
        <v/>
      </c>
      <c r="GN31" s="131" t="str">
        <f t="shared" si="2"/>
        <v/>
      </c>
      <c r="GP31" s="131" t="str">
        <f t="shared" si="2"/>
        <v/>
      </c>
      <c r="GR31" s="131" t="str">
        <f t="shared" si="2"/>
        <v/>
      </c>
      <c r="GT31" s="131" t="str">
        <f t="shared" si="2"/>
        <v/>
      </c>
      <c r="GV31" s="131" t="str">
        <f t="shared" si="2"/>
        <v/>
      </c>
      <c r="GX31" s="131" t="str">
        <f t="shared" si="2"/>
        <v/>
      </c>
      <c r="GZ31" s="131" t="str">
        <f t="shared" si="2"/>
        <v/>
      </c>
      <c r="HB31" s="131" t="str">
        <f t="shared" si="2"/>
        <v/>
      </c>
      <c r="HD31" s="131" t="str">
        <f t="shared" si="2"/>
        <v/>
      </c>
      <c r="HF31" s="131" t="str">
        <f t="shared" si="2"/>
        <v/>
      </c>
    </row>
    <row r="32" spans="4:214" ht="3" customHeight="1" x14ac:dyDescent="0.25"/>
    <row r="33" spans="4:144" ht="13.2" customHeight="1" x14ac:dyDescent="0.25">
      <c r="D33" s="648" t="s">
        <v>188</v>
      </c>
      <c r="E33" s="649"/>
      <c r="F33" s="649"/>
      <c r="G33" s="649"/>
      <c r="H33" s="649"/>
      <c r="I33" s="649"/>
      <c r="J33" s="649"/>
      <c r="K33" s="649"/>
      <c r="L33" s="649"/>
      <c r="M33" s="649"/>
      <c r="N33" s="649"/>
      <c r="O33" s="649"/>
      <c r="P33" s="649"/>
      <c r="Q33" s="649"/>
      <c r="R33" s="649"/>
      <c r="S33" s="649"/>
      <c r="T33" s="649"/>
      <c r="U33" s="649"/>
      <c r="V33" s="649"/>
      <c r="W33" s="649"/>
      <c r="X33" s="649"/>
      <c r="Y33" s="649"/>
      <c r="Z33" s="649"/>
      <c r="AA33" s="649"/>
      <c r="AB33" s="649"/>
      <c r="AC33" s="649"/>
      <c r="AD33" s="649"/>
      <c r="AE33" s="649"/>
      <c r="AF33" s="649"/>
      <c r="AG33" s="649"/>
      <c r="AH33" s="649"/>
      <c r="AI33" s="649"/>
      <c r="AJ33" s="649"/>
      <c r="AK33" s="649"/>
      <c r="AL33" s="649"/>
      <c r="AM33" s="649"/>
      <c r="AN33" s="649"/>
      <c r="AO33" s="649"/>
      <c r="AP33" s="649"/>
      <c r="AQ33" s="649"/>
      <c r="AR33" s="649"/>
      <c r="AS33" s="649"/>
      <c r="AT33" s="649"/>
      <c r="AU33" s="649"/>
      <c r="AV33" s="649"/>
      <c r="AW33" s="649"/>
      <c r="AX33" s="649"/>
      <c r="AY33" s="649"/>
      <c r="AZ33" s="649"/>
      <c r="BA33" s="649"/>
      <c r="BB33" s="649"/>
      <c r="BC33" s="649"/>
      <c r="BD33" s="649"/>
      <c r="BE33" s="649"/>
      <c r="BF33" s="649"/>
      <c r="BG33" s="649"/>
      <c r="BH33" s="649"/>
      <c r="BI33" s="649"/>
      <c r="BJ33" s="649"/>
      <c r="BK33" s="649"/>
      <c r="BL33" s="649"/>
      <c r="BM33" s="649"/>
      <c r="BN33" s="649"/>
      <c r="BO33" s="649"/>
      <c r="BP33" s="649"/>
      <c r="BQ33" s="649"/>
      <c r="BR33" s="649"/>
      <c r="BS33" s="649"/>
      <c r="BT33" s="649"/>
      <c r="BU33" s="649"/>
      <c r="BV33" s="649"/>
      <c r="BW33" s="649"/>
      <c r="BX33" s="649"/>
      <c r="BY33" s="649"/>
      <c r="BZ33" s="649"/>
      <c r="CA33" s="649"/>
      <c r="CB33" s="649"/>
      <c r="CC33" s="649"/>
      <c r="CD33" s="649"/>
      <c r="CE33" s="649"/>
      <c r="CF33" s="649"/>
      <c r="CG33" s="649"/>
      <c r="CH33" s="649"/>
      <c r="CI33" s="649"/>
      <c r="CJ33" s="649"/>
      <c r="CK33" s="649"/>
      <c r="CL33" s="649"/>
      <c r="CM33" s="649"/>
      <c r="CN33" s="649"/>
      <c r="CO33" s="650"/>
      <c r="CP33" s="122"/>
    </row>
    <row r="34" spans="4:144" ht="3" customHeight="1" x14ac:dyDescent="0.25"/>
    <row r="35" spans="4:144" ht="7.2" customHeight="1" x14ac:dyDescent="0.25">
      <c r="D35" s="133"/>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5"/>
      <c r="AV35" s="136"/>
      <c r="AW35" s="136"/>
      <c r="AX35" s="133"/>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5"/>
      <c r="CP35" s="136"/>
    </row>
    <row r="36" spans="4:144" ht="13.2" customHeight="1" x14ac:dyDescent="0.25">
      <c r="D36" s="137" t="s">
        <v>189</v>
      </c>
      <c r="E36" s="136"/>
      <c r="F36" s="138"/>
      <c r="G36" s="136"/>
      <c r="H36" s="136"/>
      <c r="I36" s="136"/>
      <c r="J36" s="136"/>
      <c r="K36" s="136"/>
      <c r="L36" s="136"/>
      <c r="M36" s="136"/>
      <c r="N36" s="136"/>
      <c r="O36" s="136"/>
      <c r="P36" s="136"/>
      <c r="Q36" s="136"/>
      <c r="R36" s="136"/>
      <c r="S36" s="136"/>
      <c r="T36" s="136"/>
      <c r="U36" s="139" t="str">
        <f>CZ36</f>
        <v/>
      </c>
      <c r="V36" s="140"/>
      <c r="W36" s="139" t="str">
        <f>DB36</f>
        <v/>
      </c>
      <c r="X36" s="140"/>
      <c r="Y36" s="139" t="str">
        <f>DD36</f>
        <v/>
      </c>
      <c r="Z36" s="140"/>
      <c r="AA36" s="139" t="str">
        <f>DF36</f>
        <v/>
      </c>
      <c r="AB36" s="140"/>
      <c r="AC36" s="139" t="str">
        <f>DH36</f>
        <v/>
      </c>
      <c r="AD36" s="140"/>
      <c r="AE36" s="139" t="str">
        <f>DJ36</f>
        <v/>
      </c>
      <c r="AF36" s="140"/>
      <c r="AG36" s="139" t="str">
        <f>DL36</f>
        <v/>
      </c>
      <c r="AH36" s="140"/>
      <c r="AI36" s="139" t="str">
        <f>DN36</f>
        <v/>
      </c>
      <c r="AJ36" s="140"/>
      <c r="AK36" s="139" t="str">
        <f>DP36</f>
        <v/>
      </c>
      <c r="AL36" s="140"/>
      <c r="AM36" s="139" t="str">
        <f>DR36</f>
        <v/>
      </c>
      <c r="AN36" s="140"/>
      <c r="AO36" s="139" t="str">
        <f>DT36</f>
        <v/>
      </c>
      <c r="AP36" s="140"/>
      <c r="AQ36" s="139" t="str">
        <f>DV36</f>
        <v/>
      </c>
      <c r="AR36" s="136"/>
      <c r="AS36" s="139" t="str">
        <f>DX36</f>
        <v/>
      </c>
      <c r="AT36" s="136"/>
      <c r="AU36" s="141"/>
      <c r="AX36" s="142"/>
      <c r="AY36" s="143" t="s">
        <v>190</v>
      </c>
      <c r="AZ36" s="144"/>
      <c r="BA36" s="144"/>
      <c r="BB36" s="144"/>
      <c r="BC36" s="144"/>
      <c r="BD36" s="144"/>
      <c r="BE36" s="144"/>
      <c r="BF36" s="144"/>
      <c r="BG36" s="144"/>
      <c r="BH36" s="136"/>
      <c r="BI36" s="136"/>
      <c r="BJ36" s="136"/>
      <c r="BK36" s="136"/>
      <c r="BL36" s="136"/>
      <c r="BO36" s="145"/>
      <c r="BP36" s="136"/>
      <c r="BQ36" s="143" t="s">
        <v>191</v>
      </c>
      <c r="BR36" s="136"/>
      <c r="BS36" s="136"/>
      <c r="BT36" s="136"/>
      <c r="BU36" s="136"/>
      <c r="BV36" s="136"/>
      <c r="BW36" s="136"/>
      <c r="BX36" s="136"/>
      <c r="BY36" s="136"/>
      <c r="BZ36" s="136"/>
      <c r="CA36" s="136"/>
      <c r="CB36" s="136"/>
      <c r="CC36" s="136"/>
      <c r="CD36" s="136"/>
      <c r="CE36" s="136"/>
      <c r="CF36" s="136"/>
      <c r="CG36" s="145" t="s">
        <v>246</v>
      </c>
      <c r="CH36" s="136"/>
      <c r="CI36" s="143" t="s">
        <v>181</v>
      </c>
      <c r="CJ36" s="136"/>
      <c r="CL36" s="136"/>
      <c r="CM36" s="136"/>
      <c r="CN36" s="136"/>
      <c r="CO36" s="141"/>
      <c r="CP36" s="136"/>
      <c r="CV36" s="651" t="str">
        <f>SUBSTITUTE(UPPER('TRUST VREALYS QUESTIONNAIRE'!H26)," ","")</f>
        <v/>
      </c>
      <c r="CW36" s="652"/>
      <c r="CX36" s="653"/>
      <c r="CZ36" s="131" t="str">
        <f>MID($CV36,CZ$25,1)</f>
        <v/>
      </c>
      <c r="DB36" s="131" t="str">
        <f>MID($CV36,DB$25,1)</f>
        <v/>
      </c>
      <c r="DD36" s="131" t="str">
        <f>MID($CV36,DD$25,1)</f>
        <v/>
      </c>
      <c r="DF36" s="131" t="str">
        <f>MID($CV36,DF$25,1)</f>
        <v/>
      </c>
      <c r="DH36" s="131" t="str">
        <f>MID($CV36,DH$25,1)</f>
        <v/>
      </c>
      <c r="DJ36" s="131" t="str">
        <f>MID($CV36,DJ$25,1)</f>
        <v/>
      </c>
      <c r="DL36" s="131" t="str">
        <f>MID($CV36,DL$25,1)</f>
        <v/>
      </c>
      <c r="DN36" s="131" t="str">
        <f>MID($CV36,DN$25,1)</f>
        <v/>
      </c>
      <c r="DP36" s="131" t="str">
        <f>MID($CV36,DP$25,1)</f>
        <v/>
      </c>
      <c r="DR36" s="131" t="str">
        <f>MID($CV36,DR$25,1)</f>
        <v/>
      </c>
      <c r="DT36" s="131" t="str">
        <f>MID($CV36,DT$25,1)</f>
        <v/>
      </c>
      <c r="DV36" s="131" t="str">
        <f>MID($CV36,DV$25,1)</f>
        <v/>
      </c>
      <c r="DX36" s="131" t="str">
        <f>MID($CV36,DX$25,1)</f>
        <v/>
      </c>
      <c r="DZ36" s="131" t="str">
        <f>MID($CV36,DZ$25,1)</f>
        <v/>
      </c>
      <c r="EB36" s="131" t="str">
        <f t="shared" ref="EB36:EN36" si="3">MID($CV36,EB$25,1)</f>
        <v/>
      </c>
      <c r="ED36" s="131" t="str">
        <f t="shared" si="3"/>
        <v/>
      </c>
      <c r="EF36" s="131" t="str">
        <f t="shared" si="3"/>
        <v/>
      </c>
      <c r="EH36" s="131" t="str">
        <f t="shared" si="3"/>
        <v/>
      </c>
      <c r="EJ36" s="131" t="str">
        <f t="shared" si="3"/>
        <v/>
      </c>
      <c r="EL36" s="131" t="str">
        <f t="shared" si="3"/>
        <v/>
      </c>
      <c r="EN36" s="131" t="str">
        <f t="shared" si="3"/>
        <v/>
      </c>
    </row>
    <row r="37" spans="4:144" ht="3" customHeight="1" x14ac:dyDescent="0.25">
      <c r="D37" s="142"/>
      <c r="E37" s="143"/>
      <c r="F37" s="138"/>
      <c r="G37" s="136"/>
      <c r="H37" s="136"/>
      <c r="I37" s="136"/>
      <c r="J37" s="136"/>
      <c r="K37" s="136"/>
      <c r="L37" s="136"/>
      <c r="M37" s="136"/>
      <c r="N37" s="136"/>
      <c r="O37" s="136"/>
      <c r="P37" s="136"/>
      <c r="Q37" s="136"/>
      <c r="R37" s="136"/>
      <c r="S37" s="136"/>
      <c r="T37" s="13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36"/>
      <c r="AS37" s="136"/>
      <c r="AT37" s="136"/>
      <c r="AU37" s="141"/>
      <c r="AX37" s="142"/>
      <c r="AY37" s="136"/>
      <c r="AZ37" s="136"/>
      <c r="BA37" s="136"/>
      <c r="BB37" s="136"/>
      <c r="BC37" s="136"/>
      <c r="BD37" s="136"/>
      <c r="BE37" s="136"/>
      <c r="BF37" s="136"/>
      <c r="BG37" s="136"/>
      <c r="BH37" s="136"/>
      <c r="BI37" s="136"/>
      <c r="BJ37" s="136"/>
      <c r="BK37" s="136"/>
      <c r="BL37" s="136"/>
      <c r="BO37" s="136"/>
      <c r="BP37" s="136"/>
      <c r="BQ37" s="136"/>
      <c r="BR37" s="136"/>
      <c r="BS37" s="136"/>
      <c r="BT37" s="136"/>
      <c r="BU37" s="136"/>
      <c r="BV37" s="136"/>
      <c r="BW37" s="136"/>
      <c r="BX37" s="136"/>
      <c r="BY37" s="136"/>
      <c r="BZ37" s="136"/>
      <c r="CA37" s="136"/>
      <c r="CB37" s="136"/>
      <c r="CC37" s="136"/>
      <c r="CD37" s="136"/>
      <c r="CE37" s="136"/>
      <c r="CF37" s="136"/>
      <c r="CG37" s="136"/>
      <c r="CH37" s="136"/>
      <c r="CI37" s="136"/>
      <c r="CJ37" s="136"/>
      <c r="CK37" s="136"/>
      <c r="CL37" s="136"/>
      <c r="CM37" s="136"/>
      <c r="CN37" s="136"/>
      <c r="CO37" s="141"/>
      <c r="CP37" s="136"/>
    </row>
    <row r="38" spans="4:144" ht="13.2" customHeight="1" x14ac:dyDescent="0.25">
      <c r="D38" s="137" t="s">
        <v>192</v>
      </c>
      <c r="E38" s="136"/>
      <c r="F38" s="138"/>
      <c r="G38" s="136"/>
      <c r="H38" s="136"/>
      <c r="I38" s="136"/>
      <c r="J38" s="136"/>
      <c r="K38" s="136"/>
      <c r="L38" s="136"/>
      <c r="M38" s="136"/>
      <c r="N38" s="136"/>
      <c r="O38" s="136"/>
      <c r="P38" s="136"/>
      <c r="Q38" s="136"/>
      <c r="R38" s="136"/>
      <c r="S38" s="136"/>
      <c r="T38" s="136"/>
      <c r="U38" s="139" t="str">
        <f>CZ38</f>
        <v>U</v>
      </c>
      <c r="V38" s="140"/>
      <c r="W38" s="139" t="str">
        <f>DB38</f>
        <v>N</v>
      </c>
      <c r="X38" s="140"/>
      <c r="Y38" s="139" t="str">
        <f>DD38</f>
        <v>D</v>
      </c>
      <c r="Z38" s="140"/>
      <c r="AA38" s="139" t="str">
        <f>DF38</f>
        <v>E</v>
      </c>
      <c r="AB38" s="140"/>
      <c r="AC38" s="139" t="str">
        <f>DH38</f>
        <v>T</v>
      </c>
      <c r="AD38" s="140"/>
      <c r="AE38" s="139" t="str">
        <f>DJ38</f>
        <v>E</v>
      </c>
      <c r="AF38" s="140"/>
      <c r="AG38" s="139" t="str">
        <f>DL38</f>
        <v>R</v>
      </c>
      <c r="AH38" s="140"/>
      <c r="AI38" s="139" t="str">
        <f>DN38</f>
        <v>M</v>
      </c>
      <c r="AJ38" s="140"/>
      <c r="AK38" s="139" t="str">
        <f>DP38</f>
        <v>I</v>
      </c>
      <c r="AL38" s="140"/>
      <c r="AM38" s="139" t="str">
        <f>DR38</f>
        <v>N</v>
      </c>
      <c r="AN38" s="140"/>
      <c r="AO38" s="139" t="str">
        <f>DT38</f>
        <v>E</v>
      </c>
      <c r="AP38" s="140"/>
      <c r="AQ38" s="139" t="str">
        <f>DV38</f>
        <v>D</v>
      </c>
      <c r="AR38" s="140"/>
      <c r="AS38" s="139" t="str">
        <f>DX38</f>
        <v/>
      </c>
      <c r="AT38" s="140"/>
      <c r="AU38" s="141"/>
      <c r="AX38" s="142"/>
      <c r="AY38" s="143" t="s">
        <v>193</v>
      </c>
      <c r="AZ38" s="138"/>
      <c r="BA38" s="138"/>
      <c r="BB38" s="138"/>
      <c r="BC38" s="138"/>
      <c r="BD38" s="138"/>
      <c r="BE38" s="138"/>
      <c r="BF38" s="138"/>
      <c r="BG38" s="138"/>
      <c r="BH38" s="138"/>
      <c r="BI38" s="138"/>
      <c r="BJ38" s="138"/>
      <c r="BK38" s="138"/>
      <c r="BL38" s="138"/>
      <c r="BO38" s="145" t="s">
        <v>631</v>
      </c>
      <c r="BP38" s="138"/>
      <c r="BQ38" s="143" t="s">
        <v>194</v>
      </c>
      <c r="BR38" s="138"/>
      <c r="BS38" s="138"/>
      <c r="BT38" s="138"/>
      <c r="BU38" s="145" t="s">
        <v>246</v>
      </c>
      <c r="BV38" s="136"/>
      <c r="BW38" s="143" t="s">
        <v>23</v>
      </c>
      <c r="BX38" s="143"/>
      <c r="BY38" s="143"/>
      <c r="BZ38" s="143"/>
      <c r="CA38" s="143"/>
      <c r="CB38" s="136"/>
      <c r="CC38" s="136"/>
      <c r="CD38" s="136"/>
      <c r="CE38" s="136"/>
      <c r="CF38" s="136"/>
      <c r="CG38" s="136"/>
      <c r="CH38" s="136"/>
      <c r="CI38" s="136"/>
      <c r="CJ38" s="136"/>
      <c r="CK38" s="136"/>
      <c r="CL38" s="136"/>
      <c r="CM38" s="136"/>
      <c r="CN38" s="136"/>
      <c r="CO38" s="141"/>
      <c r="CP38" s="136"/>
      <c r="CU38" s="111" t="s">
        <v>358</v>
      </c>
      <c r="CV38" s="651" t="s">
        <v>357</v>
      </c>
      <c r="CW38" s="652"/>
      <c r="CX38" s="653"/>
      <c r="CZ38" s="131" t="str">
        <f>MID($CV38,CZ$25,1)</f>
        <v>U</v>
      </c>
      <c r="DB38" s="131" t="str">
        <f>MID($CV38,DB$25,1)</f>
        <v>N</v>
      </c>
      <c r="DD38" s="131" t="str">
        <f>MID($CV38,DD$25,1)</f>
        <v>D</v>
      </c>
      <c r="DF38" s="131" t="str">
        <f>MID($CV38,DF$25,1)</f>
        <v>E</v>
      </c>
      <c r="DH38" s="131" t="str">
        <f>MID($CV38,DH$25,1)</f>
        <v>T</v>
      </c>
      <c r="DJ38" s="131" t="str">
        <f>MID($CV38,DJ$25,1)</f>
        <v>E</v>
      </c>
      <c r="DL38" s="131" t="str">
        <f>MID($CV38,DL$25,1)</f>
        <v>R</v>
      </c>
      <c r="DN38" s="131" t="str">
        <f>MID($CV38,DN$25,1)</f>
        <v>M</v>
      </c>
      <c r="DP38" s="131" t="str">
        <f>MID($CV38,DP$25,1)</f>
        <v>I</v>
      </c>
      <c r="DR38" s="131" t="str">
        <f>MID($CV38,DR$25,1)</f>
        <v>N</v>
      </c>
      <c r="DT38" s="131" t="str">
        <f t="shared" ref="DT38:DZ38" si="4">MID($CV38,DT$25,1)</f>
        <v>E</v>
      </c>
      <c r="DV38" s="131" t="str">
        <f t="shared" si="4"/>
        <v>D</v>
      </c>
      <c r="DX38" s="131" t="str">
        <f t="shared" si="4"/>
        <v/>
      </c>
      <c r="DZ38" s="131" t="str">
        <f t="shared" si="4"/>
        <v/>
      </c>
    </row>
    <row r="39" spans="4:144" ht="3" customHeight="1" x14ac:dyDescent="0.25">
      <c r="D39" s="142"/>
      <c r="E39" s="143"/>
      <c r="F39" s="138"/>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41"/>
      <c r="AX39" s="142"/>
      <c r="AY39" s="138"/>
      <c r="AZ39" s="138"/>
      <c r="BA39" s="138"/>
      <c r="BB39" s="138"/>
      <c r="BC39" s="138"/>
      <c r="BD39" s="138"/>
      <c r="BE39" s="138"/>
      <c r="BF39" s="138"/>
      <c r="BG39" s="138"/>
      <c r="BH39" s="138"/>
      <c r="BI39" s="138"/>
      <c r="BJ39" s="138"/>
      <c r="BK39" s="138"/>
      <c r="BL39" s="138"/>
      <c r="BO39" s="138"/>
      <c r="BP39" s="138"/>
      <c r="BQ39" s="138"/>
      <c r="BR39" s="138"/>
      <c r="BS39" s="138"/>
      <c r="BT39" s="138"/>
      <c r="BU39" s="138"/>
      <c r="BV39" s="136"/>
      <c r="BW39" s="143"/>
      <c r="BX39" s="143"/>
      <c r="BY39" s="143"/>
      <c r="BZ39" s="143"/>
      <c r="CA39" s="143"/>
      <c r="CB39" s="136"/>
      <c r="CC39" s="136"/>
      <c r="CD39" s="136"/>
      <c r="CE39" s="136"/>
      <c r="CF39" s="136"/>
      <c r="CG39" s="136"/>
      <c r="CH39" s="136"/>
      <c r="CI39" s="136"/>
      <c r="CJ39" s="136"/>
      <c r="CK39" s="136"/>
      <c r="CL39" s="136"/>
      <c r="CM39" s="136"/>
      <c r="CN39" s="136"/>
      <c r="CO39" s="141"/>
      <c r="CP39" s="136"/>
    </row>
    <row r="40" spans="4:144" ht="13.2" customHeight="1" x14ac:dyDescent="0.25">
      <c r="D40" s="137" t="s">
        <v>195</v>
      </c>
      <c r="E40" s="136"/>
      <c r="F40" s="138"/>
      <c r="G40" s="136"/>
      <c r="H40" s="136"/>
      <c r="I40" s="136"/>
      <c r="J40" s="136"/>
      <c r="K40" s="136"/>
      <c r="L40" s="136"/>
      <c r="M40" s="136"/>
      <c r="N40" s="136"/>
      <c r="O40" s="136"/>
      <c r="P40" s="136"/>
      <c r="Q40" s="136"/>
      <c r="R40" s="136"/>
      <c r="S40" s="136"/>
      <c r="T40" s="136"/>
      <c r="U40" s="139" t="str">
        <f>CZ40</f>
        <v>3</v>
      </c>
      <c r="V40" s="140"/>
      <c r="W40" s="139" t="str">
        <f>DB40</f>
        <v/>
      </c>
      <c r="X40" s="140"/>
      <c r="Y40" s="139" t="str">
        <f>DD40</f>
        <v/>
      </c>
      <c r="Z40" s="147"/>
      <c r="AA40" s="143" t="s">
        <v>196</v>
      </c>
      <c r="AB40" s="136"/>
      <c r="AC40" s="136"/>
      <c r="AD40" s="136"/>
      <c r="AE40" s="136"/>
      <c r="AF40" s="136"/>
      <c r="AG40" s="136"/>
      <c r="AH40" s="136"/>
      <c r="AI40" s="136"/>
      <c r="AJ40" s="136"/>
      <c r="AK40" s="136"/>
      <c r="AL40" s="136"/>
      <c r="AM40" s="136"/>
      <c r="AN40" s="136"/>
      <c r="AO40" s="136"/>
      <c r="AP40" s="136"/>
      <c r="AQ40" s="136"/>
      <c r="AR40" s="136"/>
      <c r="AS40" s="136"/>
      <c r="AT40" s="136"/>
      <c r="AU40" s="141"/>
      <c r="AX40" s="142"/>
      <c r="AY40" s="143" t="s">
        <v>197</v>
      </c>
      <c r="AZ40" s="138"/>
      <c r="BA40" s="138"/>
      <c r="BB40" s="138"/>
      <c r="BC40" s="138"/>
      <c r="BD40" s="138"/>
      <c r="BE40" s="138"/>
      <c r="BF40" s="138"/>
      <c r="BG40" s="138"/>
      <c r="BH40" s="138"/>
      <c r="BI40" s="138"/>
      <c r="BJ40" s="138"/>
      <c r="BK40" s="138"/>
      <c r="BL40" s="138"/>
      <c r="BO40" s="369"/>
      <c r="BP40" s="138"/>
      <c r="BQ40" s="143" t="s">
        <v>198</v>
      </c>
      <c r="BR40" s="138"/>
      <c r="BS40" s="138"/>
      <c r="BT40" s="138"/>
      <c r="BU40" s="145"/>
      <c r="BV40" s="136"/>
      <c r="BW40" s="143" t="s">
        <v>199</v>
      </c>
      <c r="BX40" s="143"/>
      <c r="BY40" s="143"/>
      <c r="BZ40" s="143"/>
      <c r="CA40" s="143"/>
      <c r="CB40" s="136"/>
      <c r="CC40" s="136"/>
      <c r="CD40" s="136"/>
      <c r="CE40" s="143" t="s">
        <v>200</v>
      </c>
      <c r="CF40" s="136"/>
      <c r="CG40" s="369"/>
      <c r="CH40" s="136"/>
      <c r="CI40" s="369"/>
      <c r="CJ40" s="136"/>
      <c r="CK40" s="369"/>
      <c r="CL40" s="136"/>
      <c r="CM40" s="369"/>
      <c r="CN40" s="136"/>
      <c r="CO40" s="141"/>
      <c r="CP40" s="136"/>
      <c r="CV40" s="666">
        <f>IF('TRUST VREALYS QUESTIONNAIRE'!T38="YES",'TRUST VREALYS QUESTIONNAIRE'!V38,IF('TRUST VREALYS QUESTIONNAIRE'!T38="JA",'TRUST VREALYS QUESTIONNAIRE'!V38,'TRUST VREALYS QUESTIONNAIRE'!V38-1))</f>
        <v>3</v>
      </c>
      <c r="CW40" s="652"/>
      <c r="CX40" s="653"/>
      <c r="CZ40" s="131" t="str">
        <f>MID($CV40,CZ$25,1)</f>
        <v>3</v>
      </c>
      <c r="DB40" s="131" t="str">
        <f>MID($CV40,DB$25,1)</f>
        <v/>
      </c>
      <c r="DD40" s="131" t="str">
        <f>MID($CV40,DD$25,1)</f>
        <v/>
      </c>
    </row>
    <row r="41" spans="4:144" ht="3" customHeight="1" x14ac:dyDescent="0.25">
      <c r="D41" s="142"/>
      <c r="E41" s="143"/>
      <c r="F41" s="138"/>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41"/>
      <c r="AX41" s="142"/>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6"/>
      <c r="BU41" s="136"/>
      <c r="BV41" s="136"/>
      <c r="BW41" s="136"/>
      <c r="BX41" s="136"/>
      <c r="BY41" s="136"/>
      <c r="BZ41" s="136"/>
      <c r="CA41" s="136"/>
      <c r="CB41" s="136"/>
      <c r="CC41" s="136"/>
      <c r="CD41" s="136"/>
      <c r="CE41" s="136"/>
      <c r="CF41" s="136"/>
      <c r="CG41" s="136"/>
      <c r="CH41" s="136"/>
      <c r="CI41" s="136"/>
      <c r="CJ41" s="136"/>
      <c r="CK41" s="136"/>
      <c r="CL41" s="136"/>
      <c r="CM41" s="136"/>
      <c r="CN41" s="136"/>
      <c r="CO41" s="141"/>
      <c r="CP41" s="136"/>
    </row>
    <row r="42" spans="4:144" ht="13.2" customHeight="1" x14ac:dyDescent="0.25">
      <c r="D42" s="137" t="s">
        <v>201</v>
      </c>
      <c r="E42" s="136"/>
      <c r="F42" s="138"/>
      <c r="G42" s="136"/>
      <c r="H42" s="136"/>
      <c r="I42" s="136"/>
      <c r="J42" s="136"/>
      <c r="K42" s="136"/>
      <c r="L42" s="136"/>
      <c r="M42" s="136"/>
      <c r="N42" s="136"/>
      <c r="O42" s="136"/>
      <c r="P42" s="136"/>
      <c r="Q42" s="136"/>
      <c r="R42" s="136"/>
      <c r="S42" s="136"/>
      <c r="T42" s="136"/>
      <c r="U42" s="139" t="str">
        <f>CZ42</f>
        <v>0</v>
      </c>
      <c r="V42" s="140"/>
      <c r="W42" s="139" t="str">
        <f>DB42</f>
        <v/>
      </c>
      <c r="X42" s="140"/>
      <c r="Y42" s="139" t="str">
        <f>DD42</f>
        <v/>
      </c>
      <c r="Z42" s="147"/>
      <c r="AA42" s="143" t="s">
        <v>196</v>
      </c>
      <c r="AB42" s="136"/>
      <c r="AC42" s="136"/>
      <c r="AD42" s="136"/>
      <c r="AE42" s="136"/>
      <c r="AF42" s="136"/>
      <c r="AG42" s="136"/>
      <c r="AH42" s="136"/>
      <c r="AI42" s="136"/>
      <c r="AJ42" s="136"/>
      <c r="AK42" s="136"/>
      <c r="AL42" s="136"/>
      <c r="AM42" s="136"/>
      <c r="AN42" s="136"/>
      <c r="AO42" s="136"/>
      <c r="AP42" s="136"/>
      <c r="AQ42" s="136"/>
      <c r="AR42" s="136"/>
      <c r="AS42" s="136"/>
      <c r="AT42" s="136"/>
      <c r="AU42" s="141"/>
      <c r="AX42" s="142"/>
      <c r="AY42" s="143" t="s">
        <v>202</v>
      </c>
      <c r="AZ42" s="138"/>
      <c r="BA42" s="138"/>
      <c r="BB42" s="138"/>
      <c r="BC42" s="138"/>
      <c r="BD42" s="138"/>
      <c r="BE42" s="138"/>
      <c r="BF42" s="138"/>
      <c r="BG42" s="138"/>
      <c r="BH42" s="138"/>
      <c r="BI42" s="138"/>
      <c r="BJ42" s="138"/>
      <c r="BK42" s="138"/>
      <c r="BL42" s="138"/>
      <c r="BM42" s="138"/>
      <c r="BN42" s="138"/>
      <c r="BO42" s="138"/>
      <c r="BP42" s="138"/>
      <c r="BQ42" s="138"/>
      <c r="BR42" s="138"/>
      <c r="BS42" s="138"/>
      <c r="BT42" s="136"/>
      <c r="BU42" s="136"/>
      <c r="BV42" s="136"/>
      <c r="BW42" s="136"/>
      <c r="BX42" s="136"/>
      <c r="CA42" s="369"/>
      <c r="CB42" s="136"/>
      <c r="CC42" s="369"/>
      <c r="CD42" s="136"/>
      <c r="CE42" s="369"/>
      <c r="CF42" s="136"/>
      <c r="CG42" s="369"/>
      <c r="CH42" s="136"/>
      <c r="CI42" s="136"/>
      <c r="CJ42" s="136"/>
      <c r="CK42" s="136"/>
      <c r="CL42" s="136"/>
      <c r="CM42" s="136"/>
      <c r="CN42" s="136"/>
      <c r="CO42" s="141"/>
      <c r="CP42" s="136"/>
      <c r="CV42" s="651" t="str">
        <f>IF('TRUST VREALYS QUESTIONNAIRE'!T38="YES","0",IF('TRUST VREALYS QUESTIONNAIRE'!T38="JA","0","1"))</f>
        <v>0</v>
      </c>
      <c r="CW42" s="652"/>
      <c r="CX42" s="653"/>
      <c r="CZ42" s="131" t="str">
        <f>MID($CV42,CZ$25,1)</f>
        <v>0</v>
      </c>
      <c r="DB42" s="131" t="str">
        <f>MID($CV42,DB$25,1)</f>
        <v/>
      </c>
      <c r="DD42" s="131" t="str">
        <f>MID($CV42,DD$25,1)</f>
        <v/>
      </c>
    </row>
    <row r="43" spans="4:144" ht="3" customHeight="1" x14ac:dyDescent="0.25">
      <c r="D43" s="142"/>
      <c r="E43" s="143"/>
      <c r="F43" s="138"/>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41"/>
      <c r="AV43" s="136"/>
      <c r="AW43" s="136"/>
      <c r="AX43" s="142"/>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41"/>
      <c r="CP43" s="136"/>
    </row>
    <row r="44" spans="4:144" ht="13.2" customHeight="1" x14ac:dyDescent="0.25">
      <c r="D44" s="137" t="s">
        <v>203</v>
      </c>
      <c r="E44" s="136"/>
      <c r="F44" s="138"/>
      <c r="G44" s="136"/>
      <c r="H44" s="136"/>
      <c r="I44" s="136"/>
      <c r="J44" s="136"/>
      <c r="K44" s="136"/>
      <c r="L44" s="136"/>
      <c r="M44" s="136"/>
      <c r="N44" s="136"/>
      <c r="O44" s="136"/>
      <c r="P44" s="136"/>
      <c r="Q44" s="136"/>
      <c r="R44" s="136"/>
      <c r="S44" s="136"/>
      <c r="T44" s="136"/>
      <c r="U44" s="139" t="str">
        <f>CZ44</f>
        <v>3</v>
      </c>
      <c r="V44" s="140"/>
      <c r="W44" s="139" t="str">
        <f>DB44</f>
        <v/>
      </c>
      <c r="X44" s="140"/>
      <c r="Y44" s="139" t="str">
        <f>DD44</f>
        <v/>
      </c>
      <c r="Z44" s="147"/>
      <c r="AA44" s="148"/>
      <c r="AB44" s="136"/>
      <c r="AC44" s="143" t="s">
        <v>204</v>
      </c>
      <c r="AD44" s="136"/>
      <c r="AE44" s="136"/>
      <c r="AF44" s="136"/>
      <c r="AG44" s="136"/>
      <c r="AH44" s="136"/>
      <c r="AI44" s="136"/>
      <c r="AJ44" s="136"/>
      <c r="AK44" s="136"/>
      <c r="AL44" s="136"/>
      <c r="AM44" s="136"/>
      <c r="AN44" s="136"/>
      <c r="AO44" s="136"/>
      <c r="AP44" s="136"/>
      <c r="AQ44" s="136"/>
      <c r="AR44" s="136"/>
      <c r="AS44" s="136"/>
      <c r="AT44" s="136"/>
      <c r="AU44" s="141"/>
      <c r="AV44" s="136"/>
      <c r="AW44" s="136"/>
      <c r="AX44" s="142"/>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41"/>
      <c r="CP44" s="136"/>
      <c r="CV44" s="666">
        <f>'TRUST VREALYS QUESTIONNAIRE'!X38</f>
        <v>3</v>
      </c>
      <c r="CW44" s="652"/>
      <c r="CX44" s="653"/>
      <c r="CZ44" s="131" t="str">
        <f>MID($CV44,CZ$25,1)</f>
        <v>3</v>
      </c>
      <c r="DB44" s="131" t="str">
        <f>MID($CV44,DB$25,1)</f>
        <v/>
      </c>
      <c r="DD44" s="131" t="str">
        <f>MID($CV44,DD$25,1)</f>
        <v/>
      </c>
    </row>
    <row r="45" spans="4:144" ht="3" customHeight="1" x14ac:dyDescent="0.25">
      <c r="D45" s="142"/>
      <c r="E45" s="143"/>
      <c r="F45" s="138"/>
      <c r="G45" s="136"/>
      <c r="H45" s="136"/>
      <c r="I45" s="136"/>
      <c r="J45" s="136"/>
      <c r="K45" s="136"/>
      <c r="L45" s="136"/>
      <c r="M45" s="136"/>
      <c r="N45" s="136"/>
      <c r="O45" s="136"/>
      <c r="P45" s="136"/>
      <c r="Q45" s="136"/>
      <c r="R45" s="136"/>
      <c r="S45" s="136"/>
      <c r="T45" s="136"/>
      <c r="U45" s="136"/>
      <c r="V45" s="136"/>
      <c r="W45" s="136"/>
      <c r="X45" s="136"/>
      <c r="Y45" s="136"/>
      <c r="Z45" s="136"/>
      <c r="AA45" s="136"/>
      <c r="AB45" s="136"/>
      <c r="AC45" s="143"/>
      <c r="AD45" s="136"/>
      <c r="AE45" s="136"/>
      <c r="AF45" s="136"/>
      <c r="AG45" s="136"/>
      <c r="AH45" s="136"/>
      <c r="AI45" s="136"/>
      <c r="AJ45" s="136"/>
      <c r="AK45" s="136"/>
      <c r="AL45" s="136"/>
      <c r="AM45" s="136"/>
      <c r="AN45" s="136"/>
      <c r="AO45" s="136"/>
      <c r="AP45" s="136"/>
      <c r="AQ45" s="136"/>
      <c r="AR45" s="136"/>
      <c r="AS45" s="136"/>
      <c r="AT45" s="136"/>
      <c r="AU45" s="141"/>
      <c r="AV45" s="136"/>
      <c r="AW45" s="136"/>
      <c r="AX45" s="142"/>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41"/>
      <c r="CP45" s="136"/>
    </row>
    <row r="46" spans="4:144" ht="13.2" customHeight="1" x14ac:dyDescent="0.25">
      <c r="D46" s="137" t="s">
        <v>205</v>
      </c>
      <c r="E46" s="136"/>
      <c r="F46" s="138"/>
      <c r="G46" s="136"/>
      <c r="H46" s="136"/>
      <c r="I46" s="136"/>
      <c r="J46" s="136"/>
      <c r="K46" s="136"/>
      <c r="L46" s="136"/>
      <c r="M46" s="136"/>
      <c r="N46" s="136"/>
      <c r="O46" s="136"/>
      <c r="P46" s="136"/>
      <c r="Q46" s="136"/>
      <c r="R46" s="136"/>
      <c r="S46" s="136"/>
      <c r="T46" s="136"/>
      <c r="U46" s="139" t="str">
        <f>CZ46</f>
        <v>N</v>
      </c>
      <c r="V46" s="140"/>
      <c r="W46" s="139" t="str">
        <f>DB46</f>
        <v>/</v>
      </c>
      <c r="X46" s="140"/>
      <c r="Y46" s="139" t="str">
        <f>DD46</f>
        <v>A</v>
      </c>
      <c r="Z46" s="147"/>
      <c r="AA46" s="148"/>
      <c r="AB46" s="136"/>
      <c r="AC46" s="143" t="s">
        <v>204</v>
      </c>
      <c r="AD46" s="136"/>
      <c r="AE46" s="136"/>
      <c r="AF46" s="136"/>
      <c r="AG46" s="136"/>
      <c r="AH46" s="136"/>
      <c r="AI46" s="136"/>
      <c r="AJ46" s="136"/>
      <c r="AK46" s="136"/>
      <c r="AL46" s="136"/>
      <c r="AM46" s="136"/>
      <c r="AN46" s="136"/>
      <c r="AO46" s="136"/>
      <c r="AP46" s="136"/>
      <c r="AQ46" s="136"/>
      <c r="AR46" s="136"/>
      <c r="AS46" s="136"/>
      <c r="AT46" s="136"/>
      <c r="AU46" s="141"/>
      <c r="AV46" s="136"/>
      <c r="AW46" s="136"/>
      <c r="AX46" s="142"/>
      <c r="AY46" s="136"/>
      <c r="AZ46" s="136"/>
      <c r="BA46" s="136"/>
      <c r="BB46" s="136"/>
      <c r="BC46" s="136"/>
      <c r="BD46" s="136"/>
      <c r="BE46" s="136"/>
      <c r="BF46" s="136"/>
      <c r="BG46" s="136"/>
      <c r="BH46" s="136"/>
      <c r="BI46" s="136"/>
      <c r="BJ46" s="136"/>
      <c r="BK46" s="136"/>
      <c r="BL46" s="136"/>
      <c r="BM46" s="136"/>
      <c r="BN46" s="136"/>
      <c r="BO46" s="149"/>
      <c r="BP46" s="136"/>
      <c r="BQ46" s="136"/>
      <c r="BR46" s="136"/>
      <c r="BS46" s="136"/>
      <c r="BT46" s="136"/>
      <c r="BU46" s="136"/>
      <c r="BV46" s="136"/>
      <c r="BW46" s="136"/>
      <c r="BX46" s="136"/>
      <c r="BY46" s="136"/>
      <c r="BZ46" s="136"/>
      <c r="CA46" s="136"/>
      <c r="CB46" s="136"/>
      <c r="CC46" s="136"/>
      <c r="CD46" s="136"/>
      <c r="CE46" s="136"/>
      <c r="CF46" s="136"/>
      <c r="CG46" s="136"/>
      <c r="CH46" s="136"/>
      <c r="CI46" s="136"/>
      <c r="CJ46" s="136"/>
      <c r="CK46" s="136"/>
      <c r="CL46" s="136"/>
      <c r="CM46" s="136"/>
      <c r="CN46" s="136"/>
      <c r="CO46" s="141"/>
      <c r="CP46" s="136"/>
      <c r="CV46" s="651" t="s">
        <v>359</v>
      </c>
      <c r="CW46" s="652"/>
      <c r="CX46" s="653"/>
      <c r="CZ46" s="131" t="str">
        <f>MID($CV46,CZ$25,1)</f>
        <v>N</v>
      </c>
      <c r="DB46" s="131" t="str">
        <f>MID($CV46,DB$25,1)</f>
        <v>/</v>
      </c>
      <c r="DD46" s="131" t="str">
        <f>MID($CV46,DD$25,1)</f>
        <v>A</v>
      </c>
    </row>
    <row r="47" spans="4:144" ht="7.2" customHeight="1" x14ac:dyDescent="0.25">
      <c r="D47" s="150"/>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2"/>
      <c r="AV47" s="136"/>
      <c r="AW47" s="136"/>
      <c r="AX47" s="150"/>
      <c r="AY47" s="151"/>
      <c r="AZ47" s="151"/>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2"/>
      <c r="CP47" s="136"/>
    </row>
    <row r="48" spans="4:144" ht="7.5" customHeight="1" x14ac:dyDescent="0.25">
      <c r="D48" s="136"/>
      <c r="E48" s="144"/>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row>
    <row r="49" spans="4:95" ht="6.75" customHeight="1" x14ac:dyDescent="0.25">
      <c r="D49" s="133"/>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c r="BS49" s="134"/>
      <c r="BT49" s="134"/>
      <c r="BU49" s="134"/>
      <c r="BV49" s="134"/>
      <c r="BW49" s="134"/>
      <c r="BX49" s="134"/>
      <c r="BY49" s="134"/>
      <c r="BZ49" s="134"/>
      <c r="CA49" s="134"/>
      <c r="CB49" s="134"/>
      <c r="CC49" s="134"/>
      <c r="CD49" s="134"/>
      <c r="CE49" s="134"/>
      <c r="CF49" s="134"/>
      <c r="CG49" s="134"/>
      <c r="CH49" s="134"/>
      <c r="CI49" s="134"/>
      <c r="CJ49" s="134"/>
      <c r="CK49" s="134"/>
      <c r="CL49" s="134"/>
      <c r="CM49" s="134"/>
      <c r="CN49" s="134"/>
      <c r="CO49" s="135"/>
      <c r="CP49" s="136"/>
      <c r="CQ49" s="136"/>
    </row>
    <row r="50" spans="4:95" ht="13.2" customHeight="1" x14ac:dyDescent="0.25">
      <c r="D50" s="137" t="s">
        <v>206</v>
      </c>
      <c r="E50" s="136"/>
      <c r="F50" s="136"/>
      <c r="G50" s="136"/>
      <c r="H50" s="136"/>
      <c r="I50" s="136"/>
      <c r="J50" s="136"/>
      <c r="K50" s="136"/>
      <c r="L50" s="136"/>
      <c r="M50" s="136"/>
      <c r="N50" s="153"/>
      <c r="O50" s="153"/>
      <c r="P50" s="153"/>
      <c r="Q50" s="153"/>
      <c r="R50" s="153"/>
      <c r="S50" s="153"/>
      <c r="T50" s="153"/>
      <c r="U50" s="145"/>
      <c r="V50" s="153"/>
      <c r="W50" s="154" t="s">
        <v>194</v>
      </c>
      <c r="X50" s="153"/>
      <c r="Y50" s="153"/>
      <c r="Z50" s="153"/>
      <c r="AA50" s="145" t="s">
        <v>246</v>
      </c>
      <c r="AB50" s="153"/>
      <c r="AC50" s="154" t="s">
        <v>200</v>
      </c>
      <c r="AD50" s="153"/>
      <c r="AE50" s="153"/>
      <c r="AF50" s="153"/>
      <c r="AG50" s="153"/>
      <c r="AH50" s="153"/>
      <c r="AI50" s="153"/>
      <c r="AJ50" s="153"/>
      <c r="AK50" s="153"/>
      <c r="AL50" s="153"/>
      <c r="AM50" s="153"/>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3"/>
      <c r="BQ50" s="153"/>
      <c r="BR50" s="153"/>
      <c r="BS50" s="153"/>
      <c r="BT50" s="153"/>
      <c r="BU50" s="153"/>
      <c r="BV50" s="153"/>
      <c r="BW50" s="153"/>
      <c r="BX50" s="153"/>
      <c r="BY50" s="153"/>
      <c r="BZ50" s="153"/>
      <c r="CA50" s="153"/>
      <c r="CB50" s="153"/>
      <c r="CC50" s="153"/>
      <c r="CD50" s="153"/>
      <c r="CE50" s="153"/>
      <c r="CF50" s="153"/>
      <c r="CG50" s="153"/>
      <c r="CH50" s="153"/>
      <c r="CI50" s="153"/>
      <c r="CJ50" s="153"/>
      <c r="CK50" s="153"/>
      <c r="CL50" s="153"/>
      <c r="CM50" s="153"/>
      <c r="CN50" s="153"/>
      <c r="CO50" s="155"/>
      <c r="CP50" s="136"/>
      <c r="CQ50" s="136"/>
    </row>
    <row r="51" spans="4:95" ht="3" customHeight="1" x14ac:dyDescent="0.25">
      <c r="D51" s="142"/>
      <c r="E51" s="143"/>
      <c r="F51" s="136"/>
      <c r="G51" s="136"/>
      <c r="H51" s="136"/>
      <c r="I51" s="136"/>
      <c r="J51" s="136"/>
      <c r="K51" s="136"/>
      <c r="L51" s="136"/>
      <c r="M51" s="136"/>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3"/>
      <c r="BQ51" s="153"/>
      <c r="BR51" s="153"/>
      <c r="BS51" s="153"/>
      <c r="BT51" s="153"/>
      <c r="BU51" s="153"/>
      <c r="BV51" s="153"/>
      <c r="BW51" s="153"/>
      <c r="BX51" s="153"/>
      <c r="BY51" s="153"/>
      <c r="BZ51" s="153"/>
      <c r="CA51" s="153"/>
      <c r="CB51" s="153"/>
      <c r="CC51" s="153"/>
      <c r="CD51" s="153"/>
      <c r="CE51" s="153"/>
      <c r="CF51" s="153"/>
      <c r="CG51" s="153"/>
      <c r="CH51" s="153"/>
      <c r="CI51" s="153"/>
      <c r="CJ51" s="153"/>
      <c r="CK51" s="153"/>
      <c r="CL51" s="153"/>
      <c r="CM51" s="153"/>
      <c r="CN51" s="153"/>
      <c r="CO51" s="155"/>
      <c r="CP51" s="136"/>
      <c r="CQ51" s="136"/>
    </row>
    <row r="52" spans="4:95" ht="13.2" customHeight="1" x14ac:dyDescent="0.25">
      <c r="D52" s="137" t="s">
        <v>207</v>
      </c>
      <c r="E52" s="136"/>
      <c r="F52" s="136"/>
      <c r="G52" s="136"/>
      <c r="H52" s="136"/>
      <c r="I52" s="136"/>
      <c r="J52" s="136"/>
      <c r="K52" s="136"/>
      <c r="L52" s="136"/>
      <c r="M52" s="136"/>
      <c r="N52" s="153"/>
      <c r="O52" s="369"/>
      <c r="P52" s="127"/>
      <c r="Q52" s="369"/>
      <c r="R52" s="127"/>
      <c r="S52" s="369"/>
      <c r="T52" s="127"/>
      <c r="U52" s="369"/>
      <c r="V52" s="127"/>
      <c r="W52" s="369"/>
      <c r="X52" s="127"/>
      <c r="Y52" s="369"/>
      <c r="Z52" s="127"/>
      <c r="AA52" s="369"/>
      <c r="AB52" s="127"/>
      <c r="AC52" s="369"/>
      <c r="AD52" s="127"/>
      <c r="AE52" s="369"/>
      <c r="AF52" s="127"/>
      <c r="AG52" s="369"/>
      <c r="AH52" s="127"/>
      <c r="AI52" s="369"/>
      <c r="AJ52" s="127"/>
      <c r="AK52" s="369"/>
      <c r="AL52" s="127"/>
      <c r="AM52" s="369"/>
      <c r="AN52" s="127"/>
      <c r="AO52" s="369"/>
      <c r="AP52" s="127"/>
      <c r="AQ52" s="369"/>
      <c r="AR52" s="127"/>
      <c r="AS52" s="369"/>
      <c r="AT52" s="127"/>
      <c r="AU52" s="369"/>
      <c r="AV52" s="127"/>
      <c r="AW52" s="369"/>
      <c r="AX52" s="127"/>
      <c r="AY52" s="369"/>
      <c r="AZ52" s="127"/>
      <c r="BA52" s="369"/>
      <c r="BB52" s="127"/>
      <c r="BC52" s="369"/>
      <c r="BD52" s="127"/>
      <c r="BE52" s="369"/>
      <c r="BF52" s="127"/>
      <c r="BG52" s="369"/>
      <c r="BH52" s="127"/>
      <c r="BI52" s="369"/>
      <c r="BJ52" s="127"/>
      <c r="BK52" s="369"/>
      <c r="BL52" s="127"/>
      <c r="BM52" s="369"/>
      <c r="BN52" s="127"/>
      <c r="BO52" s="369"/>
      <c r="BP52" s="127"/>
      <c r="BQ52" s="369"/>
      <c r="BR52" s="127"/>
      <c r="BS52" s="369"/>
      <c r="BT52" s="127"/>
      <c r="BU52" s="369"/>
      <c r="BV52" s="127"/>
      <c r="BW52" s="369"/>
      <c r="BX52" s="127"/>
      <c r="BY52" s="369"/>
      <c r="BZ52" s="127"/>
      <c r="CA52" s="369"/>
      <c r="CB52" s="127"/>
      <c r="CC52" s="369"/>
      <c r="CD52" s="127"/>
      <c r="CE52" s="369"/>
      <c r="CF52" s="127"/>
      <c r="CG52" s="369"/>
      <c r="CH52" s="127"/>
      <c r="CI52" s="369"/>
      <c r="CJ52" s="127"/>
      <c r="CK52" s="369"/>
      <c r="CL52" s="127"/>
      <c r="CM52" s="369"/>
      <c r="CN52" s="127"/>
      <c r="CO52" s="156"/>
      <c r="CP52" s="136"/>
      <c r="CQ52" s="136"/>
    </row>
    <row r="53" spans="4:95" ht="3" customHeight="1" x14ac:dyDescent="0.25">
      <c r="D53" s="142"/>
      <c r="E53" s="143"/>
      <c r="F53" s="136"/>
      <c r="G53" s="136"/>
      <c r="H53" s="136"/>
      <c r="I53" s="136"/>
      <c r="J53" s="136"/>
      <c r="K53" s="136"/>
      <c r="L53" s="136"/>
      <c r="M53" s="136"/>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3"/>
      <c r="BR53" s="153"/>
      <c r="BS53" s="153"/>
      <c r="BT53" s="153"/>
      <c r="BU53" s="153"/>
      <c r="BV53" s="153"/>
      <c r="BW53" s="153"/>
      <c r="BX53" s="153"/>
      <c r="BY53" s="153"/>
      <c r="BZ53" s="153"/>
      <c r="CA53" s="153"/>
      <c r="CB53" s="153"/>
      <c r="CC53" s="153"/>
      <c r="CD53" s="153"/>
      <c r="CE53" s="153"/>
      <c r="CF53" s="153"/>
      <c r="CG53" s="153"/>
      <c r="CH53" s="153"/>
      <c r="CI53" s="153"/>
      <c r="CJ53" s="153"/>
      <c r="CK53" s="153"/>
      <c r="CL53" s="153"/>
      <c r="CM53" s="153"/>
      <c r="CN53" s="153"/>
      <c r="CO53" s="155"/>
      <c r="CP53" s="136"/>
      <c r="CQ53" s="136"/>
    </row>
    <row r="54" spans="4:95" ht="13.2" customHeight="1" x14ac:dyDescent="0.25">
      <c r="D54" s="137" t="s">
        <v>208</v>
      </c>
      <c r="E54" s="136"/>
      <c r="F54" s="136"/>
      <c r="G54" s="136"/>
      <c r="H54" s="136"/>
      <c r="I54" s="136"/>
      <c r="J54" s="136"/>
      <c r="K54" s="136"/>
      <c r="L54" s="136"/>
      <c r="M54" s="136"/>
      <c r="N54" s="147"/>
      <c r="O54" s="369"/>
      <c r="P54" s="127"/>
      <c r="Q54" s="369"/>
      <c r="R54" s="127"/>
      <c r="S54" s="369"/>
      <c r="T54" s="127"/>
      <c r="U54" s="369"/>
      <c r="V54" s="127"/>
      <c r="W54" s="369"/>
      <c r="X54" s="127"/>
      <c r="Y54" s="369"/>
      <c r="Z54" s="127"/>
      <c r="AA54" s="369"/>
      <c r="AB54" s="127"/>
      <c r="AC54" s="369"/>
      <c r="AD54" s="127"/>
      <c r="AE54" s="369"/>
      <c r="AF54" s="127"/>
      <c r="AG54" s="369"/>
      <c r="AH54" s="127"/>
      <c r="AI54" s="369"/>
      <c r="AJ54" s="127"/>
      <c r="AK54" s="369"/>
      <c r="AL54" s="127"/>
      <c r="AM54" s="369"/>
      <c r="AN54" s="127"/>
      <c r="AO54" s="369"/>
      <c r="AP54" s="127"/>
      <c r="AQ54" s="369"/>
      <c r="AR54" s="127"/>
      <c r="AS54" s="369"/>
      <c r="AT54" s="127"/>
      <c r="AU54" s="369"/>
      <c r="AV54" s="127"/>
      <c r="AW54" s="369"/>
      <c r="AX54" s="127"/>
      <c r="AY54" s="369"/>
      <c r="AZ54" s="153"/>
      <c r="BA54" s="153"/>
      <c r="BB54" s="153"/>
      <c r="BC54" s="153"/>
      <c r="BD54" s="153"/>
      <c r="BE54" s="153"/>
      <c r="BF54" s="153"/>
      <c r="BG54" s="153"/>
      <c r="BH54" s="153"/>
      <c r="BI54" s="153"/>
      <c r="BJ54" s="153"/>
      <c r="BK54" s="153"/>
      <c r="BL54" s="153"/>
      <c r="BM54" s="153"/>
      <c r="BN54" s="153"/>
      <c r="BO54" s="153"/>
      <c r="BP54" s="153"/>
      <c r="BQ54" s="153"/>
      <c r="BR54" s="153"/>
      <c r="BS54" s="153"/>
      <c r="BT54" s="153"/>
      <c r="BU54" s="153"/>
      <c r="BV54" s="153"/>
      <c r="BW54" s="153"/>
      <c r="BX54" s="153"/>
      <c r="BY54" s="153"/>
      <c r="BZ54" s="153"/>
      <c r="CA54" s="153"/>
      <c r="CB54" s="153"/>
      <c r="CC54" s="153"/>
      <c r="CD54" s="153"/>
      <c r="CE54" s="153"/>
      <c r="CF54" s="153"/>
      <c r="CG54" s="153"/>
      <c r="CH54" s="153"/>
      <c r="CI54" s="153"/>
      <c r="CJ54" s="153"/>
      <c r="CK54" s="153"/>
      <c r="CL54" s="153"/>
      <c r="CM54" s="153"/>
      <c r="CN54" s="153"/>
      <c r="CO54" s="155"/>
      <c r="CP54" s="136"/>
      <c r="CQ54" s="136"/>
    </row>
    <row r="55" spans="4:95" ht="6.75" customHeight="1" x14ac:dyDescent="0.25">
      <c r="D55" s="150"/>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c r="BI55" s="151"/>
      <c r="BJ55" s="151"/>
      <c r="BK55" s="151"/>
      <c r="BL55" s="151"/>
      <c r="BM55" s="151"/>
      <c r="BN55" s="151"/>
      <c r="BO55" s="151"/>
      <c r="BP55" s="151"/>
      <c r="BQ55" s="151"/>
      <c r="BR55" s="151"/>
      <c r="BS55" s="151"/>
      <c r="BT55" s="151"/>
      <c r="BU55" s="151"/>
      <c r="BV55" s="151"/>
      <c r="BW55" s="151"/>
      <c r="BX55" s="151"/>
      <c r="BY55" s="151"/>
      <c r="BZ55" s="151"/>
      <c r="CA55" s="151"/>
      <c r="CB55" s="151"/>
      <c r="CC55" s="151"/>
      <c r="CD55" s="151"/>
      <c r="CE55" s="151"/>
      <c r="CF55" s="151"/>
      <c r="CG55" s="151"/>
      <c r="CH55" s="151"/>
      <c r="CI55" s="151"/>
      <c r="CJ55" s="151"/>
      <c r="CK55" s="151"/>
      <c r="CL55" s="151"/>
      <c r="CM55" s="151"/>
      <c r="CN55" s="151"/>
      <c r="CO55" s="152"/>
      <c r="CP55" s="136"/>
      <c r="CQ55" s="136"/>
    </row>
    <row r="56" spans="4:95" ht="12.75" customHeight="1" x14ac:dyDescent="0.25">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136"/>
      <c r="BN56" s="136"/>
      <c r="BO56" s="136"/>
      <c r="BP56" s="136"/>
      <c r="BQ56" s="136"/>
      <c r="BR56" s="136"/>
      <c r="BS56" s="136"/>
      <c r="BT56" s="136"/>
      <c r="BU56" s="136"/>
      <c r="BV56" s="136"/>
      <c r="BW56" s="136"/>
      <c r="BX56" s="136"/>
      <c r="BY56" s="136"/>
      <c r="BZ56" s="136"/>
      <c r="CA56" s="136"/>
      <c r="CB56" s="136"/>
      <c r="CC56" s="136"/>
      <c r="CD56" s="136"/>
      <c r="CE56" s="136"/>
      <c r="CF56" s="136"/>
      <c r="CG56" s="136"/>
      <c r="CH56" s="136"/>
      <c r="CI56" s="136"/>
      <c r="CJ56" s="136"/>
      <c r="CK56" s="136"/>
      <c r="CL56" s="136"/>
      <c r="CM56" s="136"/>
      <c r="CN56" s="136"/>
      <c r="CO56" s="136"/>
      <c r="CP56" s="136"/>
      <c r="CQ56" s="136"/>
    </row>
    <row r="57" spans="4:95" ht="3" customHeight="1" x14ac:dyDescent="0.25"/>
    <row r="58" spans="4:95" ht="13.2" customHeight="1" x14ac:dyDescent="0.25">
      <c r="D58" s="669" t="s">
        <v>209</v>
      </c>
      <c r="E58" s="669"/>
      <c r="F58" s="669"/>
      <c r="G58" s="669"/>
      <c r="H58" s="669"/>
      <c r="I58" s="669"/>
      <c r="J58" s="669"/>
      <c r="K58" s="669"/>
      <c r="L58" s="669"/>
      <c r="M58" s="669"/>
      <c r="N58" s="669"/>
      <c r="O58" s="669"/>
      <c r="P58" s="669"/>
      <c r="Q58" s="669"/>
      <c r="R58" s="669"/>
      <c r="S58" s="669"/>
      <c r="T58" s="669"/>
      <c r="U58" s="669"/>
      <c r="V58" s="669"/>
      <c r="W58" s="669"/>
      <c r="X58" s="669"/>
      <c r="Y58" s="669"/>
      <c r="Z58" s="669"/>
      <c r="AA58" s="669"/>
      <c r="AB58" s="669"/>
      <c r="AC58" s="669"/>
      <c r="AD58" s="669"/>
      <c r="AE58" s="669"/>
      <c r="AF58" s="669"/>
      <c r="AG58" s="669"/>
      <c r="AH58" s="669"/>
      <c r="AI58" s="669"/>
      <c r="AJ58" s="669"/>
      <c r="AK58" s="669"/>
      <c r="AL58" s="669"/>
      <c r="AM58" s="669"/>
      <c r="AN58" s="669"/>
      <c r="AO58" s="669"/>
      <c r="AP58" s="669"/>
      <c r="AQ58" s="669"/>
      <c r="AR58" s="669"/>
      <c r="AS58" s="669"/>
      <c r="AT58" s="669"/>
      <c r="AU58" s="669"/>
      <c r="AV58" s="669"/>
      <c r="AW58" s="669"/>
      <c r="AX58" s="669"/>
      <c r="AY58" s="669"/>
      <c r="AZ58" s="669"/>
      <c r="BA58" s="669"/>
      <c r="BB58" s="669"/>
      <c r="BC58" s="669"/>
      <c r="BD58" s="669"/>
      <c r="BE58" s="669"/>
      <c r="BF58" s="669"/>
      <c r="BG58" s="669"/>
      <c r="BH58" s="669"/>
      <c r="BI58" s="669"/>
      <c r="BJ58" s="669"/>
      <c r="BK58" s="669"/>
      <c r="BL58" s="669"/>
      <c r="BM58" s="669"/>
      <c r="BN58" s="669"/>
      <c r="BO58" s="669"/>
      <c r="BP58" s="669"/>
      <c r="BQ58" s="669"/>
      <c r="BR58" s="669"/>
      <c r="BS58" s="669"/>
      <c r="BT58" s="669"/>
      <c r="BU58" s="669"/>
      <c r="BV58" s="669"/>
      <c r="BW58" s="669"/>
      <c r="BX58" s="669"/>
      <c r="BY58" s="669"/>
      <c r="BZ58" s="669"/>
      <c r="CA58" s="669"/>
      <c r="CB58" s="669"/>
      <c r="CC58" s="669"/>
      <c r="CD58" s="669"/>
      <c r="CE58" s="669"/>
      <c r="CF58" s="669"/>
      <c r="CG58" s="669"/>
      <c r="CH58" s="669"/>
      <c r="CI58" s="669"/>
      <c r="CJ58" s="669"/>
      <c r="CK58" s="669"/>
      <c r="CL58" s="669"/>
      <c r="CM58" s="669"/>
      <c r="CN58" s="669"/>
      <c r="CO58" s="669"/>
      <c r="CP58" s="157"/>
    </row>
    <row r="59" spans="4:95" ht="3" customHeight="1" x14ac:dyDescent="0.25">
      <c r="D59" s="158"/>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59"/>
      <c r="BR59" s="159"/>
      <c r="BS59" s="159"/>
      <c r="BT59" s="159"/>
      <c r="BU59" s="159"/>
      <c r="BV59" s="159"/>
      <c r="BW59" s="159"/>
      <c r="BX59" s="159"/>
      <c r="BY59" s="159"/>
      <c r="BZ59" s="159"/>
      <c r="CA59" s="159"/>
      <c r="CB59" s="159"/>
      <c r="CC59" s="159"/>
      <c r="CD59" s="159"/>
      <c r="CE59" s="159"/>
      <c r="CF59" s="159"/>
      <c r="CG59" s="159"/>
      <c r="CH59" s="159"/>
      <c r="CI59" s="159"/>
      <c r="CJ59" s="159"/>
      <c r="CK59" s="159"/>
      <c r="CL59" s="159"/>
      <c r="CM59" s="159"/>
      <c r="CN59" s="159"/>
      <c r="CO59" s="160"/>
      <c r="CP59" s="161"/>
    </row>
    <row r="60" spans="4:95" ht="13.2" customHeight="1" x14ac:dyDescent="0.25">
      <c r="D60" s="162"/>
      <c r="E60" s="163" t="s">
        <v>210</v>
      </c>
      <c r="F60" s="163"/>
      <c r="G60" s="163"/>
      <c r="H60" s="163"/>
      <c r="I60" s="163"/>
      <c r="J60" s="163"/>
      <c r="K60" s="163"/>
      <c r="L60" s="164"/>
      <c r="M60" s="164"/>
      <c r="N60" s="164"/>
      <c r="O60" s="165"/>
      <c r="P60" s="166"/>
      <c r="Q60" s="165"/>
      <c r="R60" s="166"/>
      <c r="S60" s="165"/>
      <c r="T60" s="166"/>
      <c r="U60" s="165"/>
      <c r="V60" s="166"/>
      <c r="W60" s="165"/>
      <c r="X60" s="166"/>
      <c r="Y60" s="165"/>
      <c r="Z60" s="166"/>
      <c r="AA60" s="165"/>
      <c r="AB60" s="166"/>
      <c r="AC60" s="165"/>
      <c r="AD60" s="166"/>
      <c r="AE60" s="165"/>
      <c r="AF60" s="166"/>
      <c r="AG60" s="165"/>
      <c r="AH60" s="166"/>
      <c r="AI60" s="165"/>
      <c r="AJ60" s="166"/>
      <c r="AK60" s="165"/>
      <c r="AL60" s="166"/>
      <c r="AM60" s="165"/>
      <c r="AN60" s="166"/>
      <c r="AO60" s="165"/>
      <c r="AP60" s="166"/>
      <c r="AQ60" s="165"/>
      <c r="AR60" s="166"/>
      <c r="AS60" s="165"/>
      <c r="AT60" s="166"/>
      <c r="AU60" s="165"/>
      <c r="AV60" s="166"/>
      <c r="AW60" s="165"/>
      <c r="AX60" s="166"/>
      <c r="AY60" s="165"/>
      <c r="AZ60" s="166"/>
      <c r="BA60" s="165"/>
      <c r="BB60" s="166"/>
      <c r="BC60" s="165"/>
      <c r="BD60" s="166"/>
      <c r="BE60" s="165"/>
      <c r="BF60" s="166"/>
      <c r="BG60" s="165"/>
      <c r="BH60" s="166"/>
      <c r="BI60" s="165"/>
      <c r="BJ60" s="166"/>
      <c r="BK60" s="165"/>
      <c r="BL60" s="166"/>
      <c r="BM60" s="165"/>
      <c r="BN60" s="166"/>
      <c r="BO60" s="165"/>
      <c r="BP60" s="166"/>
      <c r="BQ60" s="165"/>
      <c r="BR60" s="166"/>
      <c r="BS60" s="165"/>
      <c r="BT60" s="166"/>
      <c r="BU60" s="165"/>
      <c r="BV60" s="166"/>
      <c r="BW60" s="165"/>
      <c r="BX60" s="166"/>
      <c r="BY60" s="165"/>
      <c r="BZ60" s="166"/>
      <c r="CA60" s="165"/>
      <c r="CB60" s="166"/>
      <c r="CC60" s="165"/>
      <c r="CD60" s="166"/>
      <c r="CE60" s="165"/>
      <c r="CF60" s="166"/>
      <c r="CG60" s="165"/>
      <c r="CH60" s="166"/>
      <c r="CI60" s="167"/>
      <c r="CJ60" s="168"/>
      <c r="CK60" s="167"/>
      <c r="CL60" s="166"/>
      <c r="CM60" s="165"/>
      <c r="CN60" s="164"/>
      <c r="CO60" s="169"/>
      <c r="CP60" s="161"/>
    </row>
    <row r="61" spans="4:95" ht="3" customHeight="1" x14ac:dyDescent="0.25">
      <c r="D61" s="162"/>
      <c r="E61" s="163"/>
      <c r="F61" s="163"/>
      <c r="G61" s="163"/>
      <c r="H61" s="163"/>
      <c r="I61" s="163"/>
      <c r="J61" s="163"/>
      <c r="K61" s="163"/>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4"/>
      <c r="BD61" s="164"/>
      <c r="BE61" s="164"/>
      <c r="BF61" s="164"/>
      <c r="BG61" s="164"/>
      <c r="BH61" s="164"/>
      <c r="BI61" s="164"/>
      <c r="BJ61" s="164"/>
      <c r="BK61" s="164"/>
      <c r="BL61" s="164"/>
      <c r="BM61" s="164"/>
      <c r="BN61" s="164"/>
      <c r="BO61" s="164"/>
      <c r="BP61" s="164"/>
      <c r="BQ61" s="164"/>
      <c r="BR61" s="164"/>
      <c r="BS61" s="164"/>
      <c r="BT61" s="164"/>
      <c r="BU61" s="164"/>
      <c r="BV61" s="164"/>
      <c r="BW61" s="164"/>
      <c r="BX61" s="164"/>
      <c r="BY61" s="164"/>
      <c r="BZ61" s="164"/>
      <c r="CA61" s="164"/>
      <c r="CB61" s="164"/>
      <c r="CC61" s="164"/>
      <c r="CD61" s="164"/>
      <c r="CE61" s="164"/>
      <c r="CF61" s="164"/>
      <c r="CG61" s="164"/>
      <c r="CH61" s="164"/>
      <c r="CI61" s="164"/>
      <c r="CJ61" s="164"/>
      <c r="CK61" s="164"/>
      <c r="CL61" s="164"/>
      <c r="CM61" s="164"/>
      <c r="CN61" s="164"/>
      <c r="CO61" s="169"/>
      <c r="CP61" s="161"/>
    </row>
    <row r="62" spans="4:95" ht="13.2" customHeight="1" x14ac:dyDescent="0.25">
      <c r="D62" s="162"/>
      <c r="E62" s="163" t="s">
        <v>211</v>
      </c>
      <c r="F62" s="163"/>
      <c r="G62" s="163"/>
      <c r="H62" s="163"/>
      <c r="I62" s="163"/>
      <c r="J62" s="163"/>
      <c r="K62" s="163"/>
      <c r="L62" s="164"/>
      <c r="M62" s="164"/>
      <c r="N62" s="164"/>
      <c r="O62" s="657"/>
      <c r="P62" s="658"/>
      <c r="Q62" s="658"/>
      <c r="R62" s="658"/>
      <c r="S62" s="658"/>
      <c r="T62" s="658"/>
      <c r="U62" s="658"/>
      <c r="V62" s="658"/>
      <c r="W62" s="658"/>
      <c r="X62" s="658"/>
      <c r="Y62" s="658"/>
      <c r="Z62" s="658"/>
      <c r="AA62" s="658"/>
      <c r="AB62" s="658"/>
      <c r="AC62" s="658"/>
      <c r="AD62" s="658"/>
      <c r="AE62" s="658"/>
      <c r="AF62" s="658"/>
      <c r="AG62" s="658"/>
      <c r="AH62" s="658"/>
      <c r="AI62" s="659"/>
      <c r="AJ62" s="164"/>
      <c r="AK62" s="164"/>
      <c r="AL62" s="164"/>
      <c r="AM62" s="164"/>
      <c r="AN62" s="164"/>
      <c r="AO62" s="164"/>
      <c r="AP62" s="164"/>
      <c r="AQ62" s="164"/>
      <c r="AR62" s="164"/>
      <c r="AS62" s="164"/>
      <c r="AT62" s="164"/>
      <c r="AU62" s="164"/>
      <c r="AV62" s="164"/>
      <c r="AW62" s="164"/>
      <c r="AX62" s="164"/>
      <c r="AY62" s="164"/>
      <c r="AZ62" s="164"/>
      <c r="BA62" s="163" t="s">
        <v>212</v>
      </c>
      <c r="BB62" s="164"/>
      <c r="BC62" s="164"/>
      <c r="BD62" s="164"/>
      <c r="BE62" s="164"/>
      <c r="BF62" s="164"/>
      <c r="BG62" s="657"/>
      <c r="BH62" s="658"/>
      <c r="BI62" s="658"/>
      <c r="BJ62" s="658"/>
      <c r="BK62" s="658"/>
      <c r="BL62" s="658"/>
      <c r="BM62" s="658"/>
      <c r="BN62" s="658"/>
      <c r="BO62" s="658"/>
      <c r="BP62" s="658"/>
      <c r="BQ62" s="658"/>
      <c r="BR62" s="658"/>
      <c r="BS62" s="658"/>
      <c r="BT62" s="658"/>
      <c r="BU62" s="658"/>
      <c r="BV62" s="658"/>
      <c r="BW62" s="658"/>
      <c r="BX62" s="658"/>
      <c r="BY62" s="658"/>
      <c r="BZ62" s="658"/>
      <c r="CA62" s="658"/>
      <c r="CB62" s="658"/>
      <c r="CC62" s="658"/>
      <c r="CD62" s="658"/>
      <c r="CE62" s="658"/>
      <c r="CF62" s="658"/>
      <c r="CG62" s="658"/>
      <c r="CH62" s="658"/>
      <c r="CI62" s="658"/>
      <c r="CJ62" s="658"/>
      <c r="CK62" s="658"/>
      <c r="CL62" s="658"/>
      <c r="CM62" s="659"/>
      <c r="CN62" s="164"/>
      <c r="CO62" s="169"/>
      <c r="CP62" s="161"/>
    </row>
    <row r="63" spans="4:95" ht="3" customHeight="1" x14ac:dyDescent="0.25">
      <c r="D63" s="162"/>
      <c r="E63" s="164"/>
      <c r="F63" s="164"/>
      <c r="G63" s="164"/>
      <c r="H63" s="164"/>
      <c r="I63" s="164"/>
      <c r="J63" s="164"/>
      <c r="K63" s="164"/>
      <c r="L63" s="164"/>
      <c r="M63" s="164"/>
      <c r="N63" s="164"/>
      <c r="O63" s="660"/>
      <c r="P63" s="661"/>
      <c r="Q63" s="661"/>
      <c r="R63" s="661"/>
      <c r="S63" s="661"/>
      <c r="T63" s="661"/>
      <c r="U63" s="661"/>
      <c r="V63" s="661"/>
      <c r="W63" s="661"/>
      <c r="X63" s="661"/>
      <c r="Y63" s="661"/>
      <c r="Z63" s="661"/>
      <c r="AA63" s="661"/>
      <c r="AB63" s="661"/>
      <c r="AC63" s="661"/>
      <c r="AD63" s="661"/>
      <c r="AE63" s="661"/>
      <c r="AF63" s="661"/>
      <c r="AG63" s="661"/>
      <c r="AH63" s="661"/>
      <c r="AI63" s="662"/>
      <c r="AJ63" s="164"/>
      <c r="AK63" s="164"/>
      <c r="AL63" s="164"/>
      <c r="AM63" s="164"/>
      <c r="AN63" s="164"/>
      <c r="AO63" s="164"/>
      <c r="AP63" s="164"/>
      <c r="AQ63" s="164"/>
      <c r="AR63" s="164"/>
      <c r="AS63" s="164"/>
      <c r="AT63" s="164"/>
      <c r="AU63" s="164"/>
      <c r="AV63" s="164"/>
      <c r="AW63" s="164"/>
      <c r="AX63" s="164"/>
      <c r="AY63" s="164"/>
      <c r="AZ63" s="164"/>
      <c r="BA63" s="164"/>
      <c r="BB63" s="164"/>
      <c r="BC63" s="164"/>
      <c r="BD63" s="164"/>
      <c r="BE63" s="164"/>
      <c r="BF63" s="164"/>
      <c r="BG63" s="660"/>
      <c r="BH63" s="661"/>
      <c r="BI63" s="661"/>
      <c r="BJ63" s="661"/>
      <c r="BK63" s="661"/>
      <c r="BL63" s="661"/>
      <c r="BM63" s="661"/>
      <c r="BN63" s="661"/>
      <c r="BO63" s="661"/>
      <c r="BP63" s="661"/>
      <c r="BQ63" s="661"/>
      <c r="BR63" s="661"/>
      <c r="BS63" s="661"/>
      <c r="BT63" s="661"/>
      <c r="BU63" s="661"/>
      <c r="BV63" s="661"/>
      <c r="BW63" s="661"/>
      <c r="BX63" s="661"/>
      <c r="BY63" s="661"/>
      <c r="BZ63" s="661"/>
      <c r="CA63" s="661"/>
      <c r="CB63" s="661"/>
      <c r="CC63" s="661"/>
      <c r="CD63" s="661"/>
      <c r="CE63" s="661"/>
      <c r="CF63" s="661"/>
      <c r="CG63" s="661"/>
      <c r="CH63" s="661"/>
      <c r="CI63" s="661"/>
      <c r="CJ63" s="661"/>
      <c r="CK63" s="661"/>
      <c r="CL63" s="661"/>
      <c r="CM63" s="662"/>
      <c r="CN63" s="164"/>
      <c r="CO63" s="169"/>
      <c r="CP63" s="161"/>
    </row>
    <row r="64" spans="4:95" ht="13.2" customHeight="1" x14ac:dyDescent="0.25">
      <c r="D64" s="162"/>
      <c r="E64" s="164"/>
      <c r="F64" s="164"/>
      <c r="G64" s="164"/>
      <c r="H64" s="164"/>
      <c r="I64" s="164"/>
      <c r="J64" s="164"/>
      <c r="K64" s="164"/>
      <c r="L64" s="164"/>
      <c r="M64" s="164"/>
      <c r="N64" s="164"/>
      <c r="O64" s="660"/>
      <c r="P64" s="661"/>
      <c r="Q64" s="661"/>
      <c r="R64" s="661"/>
      <c r="S64" s="661"/>
      <c r="T64" s="661"/>
      <c r="U64" s="661"/>
      <c r="V64" s="661"/>
      <c r="W64" s="661"/>
      <c r="X64" s="661"/>
      <c r="Y64" s="661"/>
      <c r="Z64" s="661"/>
      <c r="AA64" s="661"/>
      <c r="AB64" s="661"/>
      <c r="AC64" s="661"/>
      <c r="AD64" s="661"/>
      <c r="AE64" s="661"/>
      <c r="AF64" s="661"/>
      <c r="AG64" s="661"/>
      <c r="AH64" s="661"/>
      <c r="AI64" s="662"/>
      <c r="AJ64" s="164"/>
      <c r="AK64" s="164"/>
      <c r="AL64" s="164"/>
      <c r="AM64" s="164"/>
      <c r="AN64" s="164"/>
      <c r="AO64" s="164"/>
      <c r="AP64" s="164"/>
      <c r="AQ64" s="164"/>
      <c r="AR64" s="164"/>
      <c r="AS64" s="164"/>
      <c r="AT64" s="164"/>
      <c r="AU64" s="164"/>
      <c r="AV64" s="164"/>
      <c r="AW64" s="164"/>
      <c r="AX64" s="164"/>
      <c r="AY64" s="164"/>
      <c r="AZ64" s="164"/>
      <c r="BA64" s="164"/>
      <c r="BB64" s="164"/>
      <c r="BC64" s="164"/>
      <c r="BD64" s="164"/>
      <c r="BE64" s="164"/>
      <c r="BF64" s="164"/>
      <c r="BG64" s="660"/>
      <c r="BH64" s="661"/>
      <c r="BI64" s="661"/>
      <c r="BJ64" s="661"/>
      <c r="BK64" s="661"/>
      <c r="BL64" s="661"/>
      <c r="BM64" s="661"/>
      <c r="BN64" s="661"/>
      <c r="BO64" s="661"/>
      <c r="BP64" s="661"/>
      <c r="BQ64" s="661"/>
      <c r="BR64" s="661"/>
      <c r="BS64" s="661"/>
      <c r="BT64" s="661"/>
      <c r="BU64" s="661"/>
      <c r="BV64" s="661"/>
      <c r="BW64" s="661"/>
      <c r="BX64" s="661"/>
      <c r="BY64" s="661"/>
      <c r="BZ64" s="661"/>
      <c r="CA64" s="661"/>
      <c r="CB64" s="661"/>
      <c r="CC64" s="661"/>
      <c r="CD64" s="661"/>
      <c r="CE64" s="661"/>
      <c r="CF64" s="661"/>
      <c r="CG64" s="661"/>
      <c r="CH64" s="661"/>
      <c r="CI64" s="661"/>
      <c r="CJ64" s="661"/>
      <c r="CK64" s="661"/>
      <c r="CL64" s="661"/>
      <c r="CM64" s="662"/>
      <c r="CN64" s="164"/>
      <c r="CO64" s="169"/>
      <c r="CP64" s="161"/>
    </row>
    <row r="65" spans="4:192" ht="3" customHeight="1" x14ac:dyDescent="0.25">
      <c r="D65" s="162"/>
      <c r="E65" s="164"/>
      <c r="F65" s="164"/>
      <c r="G65" s="164"/>
      <c r="H65" s="164"/>
      <c r="I65" s="164"/>
      <c r="J65" s="164"/>
      <c r="K65" s="164"/>
      <c r="L65" s="164"/>
      <c r="M65" s="164"/>
      <c r="N65" s="164"/>
      <c r="O65" s="663"/>
      <c r="P65" s="664"/>
      <c r="Q65" s="664"/>
      <c r="R65" s="664"/>
      <c r="S65" s="664"/>
      <c r="T65" s="664"/>
      <c r="U65" s="664"/>
      <c r="V65" s="664"/>
      <c r="W65" s="664"/>
      <c r="X65" s="664"/>
      <c r="Y65" s="664"/>
      <c r="Z65" s="664"/>
      <c r="AA65" s="664"/>
      <c r="AB65" s="664"/>
      <c r="AC65" s="664"/>
      <c r="AD65" s="664"/>
      <c r="AE65" s="664"/>
      <c r="AF65" s="664"/>
      <c r="AG65" s="664"/>
      <c r="AH65" s="664"/>
      <c r="AI65" s="665"/>
      <c r="AJ65" s="164"/>
      <c r="AK65" s="164"/>
      <c r="AL65" s="164"/>
      <c r="AM65" s="164"/>
      <c r="AN65" s="164"/>
      <c r="AO65" s="164"/>
      <c r="AP65" s="164"/>
      <c r="AQ65" s="164"/>
      <c r="AR65" s="164"/>
      <c r="AS65" s="164"/>
      <c r="AT65" s="164"/>
      <c r="AU65" s="164"/>
      <c r="AV65" s="164"/>
      <c r="AW65" s="164"/>
      <c r="AX65" s="164"/>
      <c r="AY65" s="164"/>
      <c r="AZ65" s="164"/>
      <c r="BA65" s="164"/>
      <c r="BB65" s="164"/>
      <c r="BC65" s="164"/>
      <c r="BD65" s="164"/>
      <c r="BE65" s="164"/>
      <c r="BF65" s="164"/>
      <c r="BG65" s="660"/>
      <c r="BH65" s="661"/>
      <c r="BI65" s="661"/>
      <c r="BJ65" s="661"/>
      <c r="BK65" s="661"/>
      <c r="BL65" s="661"/>
      <c r="BM65" s="661"/>
      <c r="BN65" s="661"/>
      <c r="BO65" s="661"/>
      <c r="BP65" s="661"/>
      <c r="BQ65" s="661"/>
      <c r="BR65" s="661"/>
      <c r="BS65" s="661"/>
      <c r="BT65" s="661"/>
      <c r="BU65" s="661"/>
      <c r="BV65" s="661"/>
      <c r="BW65" s="661"/>
      <c r="BX65" s="661"/>
      <c r="BY65" s="661"/>
      <c r="BZ65" s="661"/>
      <c r="CA65" s="661"/>
      <c r="CB65" s="661"/>
      <c r="CC65" s="661"/>
      <c r="CD65" s="661"/>
      <c r="CE65" s="661"/>
      <c r="CF65" s="661"/>
      <c r="CG65" s="661"/>
      <c r="CH65" s="661"/>
      <c r="CI65" s="661"/>
      <c r="CJ65" s="661"/>
      <c r="CK65" s="661"/>
      <c r="CL65" s="661"/>
      <c r="CM65" s="662"/>
      <c r="CN65" s="164"/>
      <c r="CO65" s="169"/>
      <c r="CP65" s="161"/>
    </row>
    <row r="66" spans="4:192" ht="13.2" customHeight="1" x14ac:dyDescent="0.25">
      <c r="D66" s="162"/>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4"/>
      <c r="AY66" s="164"/>
      <c r="AZ66" s="164"/>
      <c r="BA66" s="164"/>
      <c r="BB66" s="164"/>
      <c r="BC66" s="164"/>
      <c r="BD66" s="164"/>
      <c r="BE66" s="164"/>
      <c r="BF66" s="164"/>
      <c r="BG66" s="660"/>
      <c r="BH66" s="661"/>
      <c r="BI66" s="661"/>
      <c r="BJ66" s="661"/>
      <c r="BK66" s="661"/>
      <c r="BL66" s="661"/>
      <c r="BM66" s="661"/>
      <c r="BN66" s="661"/>
      <c r="BO66" s="661"/>
      <c r="BP66" s="661"/>
      <c r="BQ66" s="661"/>
      <c r="BR66" s="661"/>
      <c r="BS66" s="661"/>
      <c r="BT66" s="661"/>
      <c r="BU66" s="661"/>
      <c r="BV66" s="661"/>
      <c r="BW66" s="661"/>
      <c r="BX66" s="661"/>
      <c r="BY66" s="661"/>
      <c r="BZ66" s="661"/>
      <c r="CA66" s="661"/>
      <c r="CB66" s="661"/>
      <c r="CC66" s="661"/>
      <c r="CD66" s="661"/>
      <c r="CE66" s="661"/>
      <c r="CF66" s="661"/>
      <c r="CG66" s="661"/>
      <c r="CH66" s="661"/>
      <c r="CI66" s="661"/>
      <c r="CJ66" s="661"/>
      <c r="CK66" s="661"/>
      <c r="CL66" s="661"/>
      <c r="CM66" s="662"/>
      <c r="CN66" s="164"/>
      <c r="CO66" s="169"/>
      <c r="CP66" s="161"/>
    </row>
    <row r="67" spans="4:192" ht="3" customHeight="1" x14ac:dyDescent="0.25">
      <c r="D67" s="162"/>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c r="AX67" s="164"/>
      <c r="AY67" s="164"/>
      <c r="AZ67" s="164"/>
      <c r="BA67" s="164"/>
      <c r="BB67" s="164"/>
      <c r="BC67" s="164"/>
      <c r="BD67" s="164"/>
      <c r="BE67" s="164"/>
      <c r="BF67" s="164"/>
      <c r="BG67" s="663"/>
      <c r="BH67" s="664"/>
      <c r="BI67" s="664"/>
      <c r="BJ67" s="664"/>
      <c r="BK67" s="664"/>
      <c r="BL67" s="664"/>
      <c r="BM67" s="664"/>
      <c r="BN67" s="664"/>
      <c r="BO67" s="664"/>
      <c r="BP67" s="664"/>
      <c r="BQ67" s="664"/>
      <c r="BR67" s="664"/>
      <c r="BS67" s="664"/>
      <c r="BT67" s="664"/>
      <c r="BU67" s="664"/>
      <c r="BV67" s="664"/>
      <c r="BW67" s="664"/>
      <c r="BX67" s="664"/>
      <c r="BY67" s="664"/>
      <c r="BZ67" s="664"/>
      <c r="CA67" s="664"/>
      <c r="CB67" s="664"/>
      <c r="CC67" s="664"/>
      <c r="CD67" s="664"/>
      <c r="CE67" s="664"/>
      <c r="CF67" s="664"/>
      <c r="CG67" s="664"/>
      <c r="CH67" s="664"/>
      <c r="CI67" s="664"/>
      <c r="CJ67" s="664"/>
      <c r="CK67" s="664"/>
      <c r="CL67" s="664"/>
      <c r="CM67" s="665"/>
      <c r="CN67" s="164"/>
      <c r="CO67" s="169"/>
      <c r="CP67" s="161"/>
    </row>
    <row r="68" spans="4:192" ht="6.75" customHeight="1" x14ac:dyDescent="0.25">
      <c r="D68" s="170"/>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W68" s="171"/>
      <c r="AX68" s="171"/>
      <c r="AY68" s="171"/>
      <c r="AZ68" s="171"/>
      <c r="BA68" s="171"/>
      <c r="BB68" s="171"/>
      <c r="BC68" s="171"/>
      <c r="BD68" s="171"/>
      <c r="BE68" s="171"/>
      <c r="BF68" s="171"/>
      <c r="BG68" s="171"/>
      <c r="BH68" s="171"/>
      <c r="BI68" s="171"/>
      <c r="BJ68" s="171"/>
      <c r="BK68" s="171"/>
      <c r="BL68" s="171"/>
      <c r="BM68" s="171"/>
      <c r="BN68" s="171"/>
      <c r="BO68" s="171"/>
      <c r="BP68" s="171"/>
      <c r="BQ68" s="171"/>
      <c r="BR68" s="171"/>
      <c r="BS68" s="171"/>
      <c r="BT68" s="171"/>
      <c r="BU68" s="171"/>
      <c r="BV68" s="171"/>
      <c r="BW68" s="171"/>
      <c r="BX68" s="171"/>
      <c r="BY68" s="171"/>
      <c r="BZ68" s="171"/>
      <c r="CA68" s="171"/>
      <c r="CB68" s="171"/>
      <c r="CC68" s="171"/>
      <c r="CD68" s="171"/>
      <c r="CE68" s="171"/>
      <c r="CF68" s="171"/>
      <c r="CG68" s="171"/>
      <c r="CH68" s="171"/>
      <c r="CI68" s="171"/>
      <c r="CJ68" s="171"/>
      <c r="CK68" s="171"/>
      <c r="CL68" s="171"/>
      <c r="CM68" s="171"/>
      <c r="CN68" s="171"/>
      <c r="CO68" s="172"/>
      <c r="CP68" s="161"/>
    </row>
    <row r="69" spans="4:192" ht="12.75" customHeight="1" x14ac:dyDescent="0.25">
      <c r="CP69" s="161"/>
    </row>
    <row r="70" spans="4:192" ht="12.75" customHeight="1" x14ac:dyDescent="0.25">
      <c r="CJ70" s="111"/>
      <c r="CK70" s="111" t="s">
        <v>213</v>
      </c>
      <c r="CP70" s="161"/>
    </row>
    <row r="71" spans="4:192" ht="12.75" customHeight="1" x14ac:dyDescent="0.25">
      <c r="CP71" s="161"/>
    </row>
    <row r="72" spans="4:192" ht="12.75" customHeight="1" x14ac:dyDescent="0.25">
      <c r="CM72" s="173"/>
      <c r="CN72" s="173" t="s">
        <v>214</v>
      </c>
    </row>
    <row r="73" spans="4:192" ht="12.75" customHeight="1" x14ac:dyDescent="0.25"/>
    <row r="74" spans="4:192" ht="13.2" customHeight="1" x14ac:dyDescent="0.25">
      <c r="D74" s="639" t="s">
        <v>215</v>
      </c>
      <c r="E74" s="639"/>
      <c r="F74" s="639"/>
      <c r="G74" s="639"/>
      <c r="H74" s="639"/>
      <c r="I74" s="639"/>
      <c r="J74" s="639"/>
      <c r="K74" s="639"/>
      <c r="L74" s="639"/>
      <c r="M74" s="639"/>
      <c r="N74" s="639"/>
      <c r="O74" s="639"/>
      <c r="P74" s="639"/>
      <c r="Q74" s="639"/>
      <c r="R74" s="639"/>
      <c r="S74" s="639"/>
      <c r="T74" s="639"/>
      <c r="U74" s="639"/>
      <c r="V74" s="639"/>
      <c r="W74" s="639"/>
      <c r="X74" s="639"/>
      <c r="Y74" s="639"/>
      <c r="Z74" s="639"/>
      <c r="AA74" s="639"/>
      <c r="AB74" s="639"/>
      <c r="AC74" s="639"/>
      <c r="AD74" s="639"/>
      <c r="AE74" s="639"/>
      <c r="AF74" s="639"/>
      <c r="AG74" s="639"/>
      <c r="AH74" s="639"/>
      <c r="AI74" s="639"/>
      <c r="AJ74" s="639"/>
      <c r="AK74" s="639"/>
      <c r="AL74" s="639"/>
      <c r="AM74" s="639"/>
      <c r="AN74" s="639"/>
      <c r="AO74" s="639"/>
      <c r="AP74" s="639"/>
      <c r="AQ74" s="639"/>
      <c r="AR74" s="639"/>
      <c r="AS74" s="639"/>
      <c r="AT74" s="639"/>
      <c r="AU74" s="639"/>
      <c r="AV74" s="639"/>
      <c r="AW74" s="639"/>
      <c r="AX74" s="639"/>
      <c r="AY74" s="639"/>
      <c r="AZ74" s="639"/>
      <c r="BA74" s="639"/>
      <c r="BB74" s="639"/>
      <c r="BC74" s="639"/>
      <c r="BD74" s="639"/>
      <c r="BE74" s="639"/>
      <c r="BF74" s="639"/>
      <c r="BG74" s="639"/>
      <c r="BH74" s="639"/>
      <c r="BI74" s="639"/>
      <c r="BJ74" s="639"/>
      <c r="BK74" s="639"/>
      <c r="BL74" s="639"/>
      <c r="BM74" s="639"/>
      <c r="BN74" s="639"/>
      <c r="BO74" s="639"/>
      <c r="BP74" s="639"/>
      <c r="BQ74" s="639"/>
      <c r="BR74" s="639"/>
      <c r="BS74" s="639"/>
      <c r="BT74" s="639"/>
      <c r="BU74" s="639"/>
      <c r="BV74" s="639"/>
      <c r="BW74" s="639"/>
      <c r="BX74" s="639"/>
      <c r="BY74" s="639"/>
      <c r="BZ74" s="639"/>
      <c r="CA74" s="639"/>
      <c r="CB74" s="639"/>
      <c r="CC74" s="639"/>
      <c r="CD74" s="639"/>
      <c r="CE74" s="639"/>
      <c r="CF74" s="639"/>
      <c r="CG74" s="639"/>
      <c r="CH74" s="639"/>
      <c r="CI74" s="639"/>
      <c r="CJ74" s="639"/>
      <c r="CK74" s="639"/>
      <c r="CL74" s="639"/>
      <c r="CM74" s="639"/>
      <c r="CN74" s="639"/>
      <c r="CO74" s="639"/>
      <c r="CP74" s="121"/>
      <c r="CV74" s="118" t="s">
        <v>216</v>
      </c>
    </row>
    <row r="75" spans="4:192" ht="3" customHeight="1" x14ac:dyDescent="0.25">
      <c r="CV75" s="118"/>
      <c r="CW75" s="118"/>
      <c r="CX75" s="118"/>
      <c r="CY75" s="118"/>
      <c r="CZ75" s="118"/>
    </row>
    <row r="76" spans="4:192" ht="13.2" customHeight="1" x14ac:dyDescent="0.25">
      <c r="D76" s="648" t="s">
        <v>217</v>
      </c>
      <c r="E76" s="649"/>
      <c r="F76" s="649"/>
      <c r="G76" s="649"/>
      <c r="H76" s="649"/>
      <c r="I76" s="649"/>
      <c r="J76" s="649"/>
      <c r="K76" s="649"/>
      <c r="L76" s="649"/>
      <c r="M76" s="649"/>
      <c r="N76" s="649"/>
      <c r="O76" s="649"/>
      <c r="P76" s="649"/>
      <c r="Q76" s="649"/>
      <c r="R76" s="649"/>
      <c r="S76" s="649"/>
      <c r="T76" s="649"/>
      <c r="U76" s="649"/>
      <c r="V76" s="649"/>
      <c r="W76" s="649"/>
      <c r="X76" s="649"/>
      <c r="Y76" s="649"/>
      <c r="Z76" s="649"/>
      <c r="AA76" s="649"/>
      <c r="AB76" s="649"/>
      <c r="AC76" s="649"/>
      <c r="AD76" s="649"/>
      <c r="AE76" s="649"/>
      <c r="AF76" s="649"/>
      <c r="AG76" s="649"/>
      <c r="AH76" s="649"/>
      <c r="AI76" s="649"/>
      <c r="AJ76" s="649"/>
      <c r="AK76" s="649"/>
      <c r="AL76" s="649"/>
      <c r="AM76" s="649"/>
      <c r="AN76" s="649"/>
      <c r="AO76" s="649"/>
      <c r="AP76" s="649"/>
      <c r="AQ76" s="649"/>
      <c r="AR76" s="649"/>
      <c r="AS76" s="649"/>
      <c r="AT76" s="649"/>
      <c r="AU76" s="649"/>
      <c r="AV76" s="649"/>
      <c r="AW76" s="649"/>
      <c r="AX76" s="649"/>
      <c r="AY76" s="649"/>
      <c r="AZ76" s="649"/>
      <c r="BA76" s="649"/>
      <c r="BB76" s="649"/>
      <c r="BC76" s="649"/>
      <c r="BD76" s="649"/>
      <c r="BE76" s="649"/>
      <c r="BF76" s="649"/>
      <c r="BG76" s="649"/>
      <c r="BH76" s="649"/>
      <c r="BI76" s="649"/>
      <c r="BJ76" s="649"/>
      <c r="BK76" s="649"/>
      <c r="BL76" s="649"/>
      <c r="BM76" s="649"/>
      <c r="BN76" s="649"/>
      <c r="BO76" s="649"/>
      <c r="BP76" s="649"/>
      <c r="BQ76" s="649"/>
      <c r="BR76" s="649"/>
      <c r="BS76" s="649"/>
      <c r="BT76" s="649"/>
      <c r="BU76" s="649"/>
      <c r="BV76" s="649"/>
      <c r="BW76" s="649"/>
      <c r="BX76" s="649"/>
      <c r="BY76" s="649"/>
      <c r="BZ76" s="649"/>
      <c r="CA76" s="649"/>
      <c r="CB76" s="649"/>
      <c r="CC76" s="649"/>
      <c r="CD76" s="649"/>
      <c r="CE76" s="649"/>
      <c r="CF76" s="649"/>
      <c r="CG76" s="649"/>
      <c r="CH76" s="649"/>
      <c r="CI76" s="649"/>
      <c r="CJ76" s="649"/>
      <c r="CK76" s="649"/>
      <c r="CL76" s="649"/>
      <c r="CM76" s="649"/>
      <c r="CN76" s="649"/>
      <c r="CO76" s="650"/>
      <c r="CP76" s="122"/>
      <c r="CV76" s="284" t="s">
        <v>360</v>
      </c>
      <c r="CW76" s="118"/>
      <c r="CX76" s="118"/>
      <c r="CY76" s="118"/>
      <c r="CZ76" s="118"/>
    </row>
    <row r="77" spans="4:192" ht="3" customHeight="1" x14ac:dyDescent="0.25">
      <c r="E77" s="123"/>
      <c r="F77" s="123"/>
      <c r="G77" s="123"/>
      <c r="H77" s="123"/>
      <c r="I77" s="123"/>
      <c r="J77" s="123"/>
      <c r="K77" s="123"/>
      <c r="L77" s="123"/>
      <c r="M77" s="123"/>
      <c r="N77" s="123"/>
      <c r="O77" s="124">
        <v>1</v>
      </c>
      <c r="P77" s="124"/>
      <c r="Q77" s="124">
        <f>1+O77</f>
        <v>2</v>
      </c>
      <c r="R77" s="124"/>
      <c r="S77" s="124">
        <f>1+Q77</f>
        <v>3</v>
      </c>
      <c r="T77" s="124"/>
      <c r="U77" s="124">
        <f>1+S77</f>
        <v>4</v>
      </c>
      <c r="V77" s="124"/>
      <c r="W77" s="124">
        <f>1+U77</f>
        <v>5</v>
      </c>
      <c r="X77" s="124"/>
      <c r="Y77" s="124">
        <f>1+W77</f>
        <v>6</v>
      </c>
      <c r="Z77" s="124"/>
      <c r="AA77" s="124">
        <f>1+Y77</f>
        <v>7</v>
      </c>
      <c r="AB77" s="124"/>
      <c r="AC77" s="124">
        <f>1+AA77</f>
        <v>8</v>
      </c>
      <c r="AD77" s="124"/>
      <c r="AE77" s="124">
        <f>1+AC77</f>
        <v>9</v>
      </c>
      <c r="AF77" s="124"/>
      <c r="AG77" s="124">
        <f>1+AE77</f>
        <v>10</v>
      </c>
      <c r="AH77" s="124"/>
      <c r="AI77" s="124">
        <f>1+AG77</f>
        <v>11</v>
      </c>
      <c r="AJ77" s="124"/>
      <c r="AK77" s="124">
        <f>1+AI77</f>
        <v>12</v>
      </c>
      <c r="AL77" s="124"/>
      <c r="AM77" s="124">
        <f>1+AK77</f>
        <v>13</v>
      </c>
      <c r="AN77" s="124"/>
      <c r="AO77" s="124">
        <f>1+AM77</f>
        <v>14</v>
      </c>
      <c r="AP77" s="124"/>
      <c r="AQ77" s="124">
        <f>1+AO77</f>
        <v>15</v>
      </c>
      <c r="AR77" s="124"/>
      <c r="AS77" s="124">
        <f>1+AQ77</f>
        <v>16</v>
      </c>
      <c r="AT77" s="124"/>
      <c r="AU77" s="124">
        <f>1+AS77</f>
        <v>17</v>
      </c>
      <c r="AV77" s="124"/>
      <c r="AW77" s="124">
        <f>1+AU77</f>
        <v>18</v>
      </c>
      <c r="AX77" s="124"/>
      <c r="AY77" s="124">
        <f>1+AW77</f>
        <v>19</v>
      </c>
      <c r="AZ77" s="124"/>
      <c r="BA77" s="124">
        <f>1+AY77</f>
        <v>20</v>
      </c>
      <c r="BB77" s="124"/>
      <c r="BC77" s="124">
        <f>1+BA77</f>
        <v>21</v>
      </c>
      <c r="BD77" s="124"/>
      <c r="BE77" s="124">
        <f>1+BC77</f>
        <v>22</v>
      </c>
      <c r="BF77" s="124"/>
      <c r="BG77" s="124">
        <f>1+BE77</f>
        <v>23</v>
      </c>
      <c r="BH77" s="124"/>
      <c r="BI77" s="124">
        <f>1+BG77</f>
        <v>24</v>
      </c>
      <c r="BJ77" s="124"/>
      <c r="BK77" s="124">
        <f>1+BI77</f>
        <v>25</v>
      </c>
      <c r="BL77" s="124"/>
      <c r="BM77" s="124">
        <f>1+BK77</f>
        <v>26</v>
      </c>
      <c r="BN77" s="124"/>
      <c r="BO77" s="124">
        <f>1+BM77</f>
        <v>27</v>
      </c>
      <c r="BP77" s="124"/>
      <c r="BQ77" s="124">
        <f>1+BO77</f>
        <v>28</v>
      </c>
      <c r="BR77" s="124"/>
      <c r="BS77" s="124">
        <f>1+BQ77</f>
        <v>29</v>
      </c>
      <c r="BT77" s="124"/>
      <c r="BU77" s="124">
        <f>1+BS77</f>
        <v>30</v>
      </c>
      <c r="BV77" s="124"/>
      <c r="BW77" s="124">
        <f>1+BU77</f>
        <v>31</v>
      </c>
      <c r="BX77" s="124"/>
      <c r="BY77" s="124">
        <f>1+BW77</f>
        <v>32</v>
      </c>
      <c r="BZ77" s="124"/>
      <c r="CA77" s="124">
        <f>1+BY77</f>
        <v>33</v>
      </c>
      <c r="CB77" s="124"/>
      <c r="CC77" s="124">
        <f>1+CA77</f>
        <v>34</v>
      </c>
      <c r="CD77" s="124"/>
      <c r="CE77" s="124"/>
      <c r="CF77" s="124"/>
      <c r="CG77" s="124"/>
      <c r="CH77" s="124"/>
      <c r="CI77" s="124"/>
      <c r="CJ77" s="124">
        <f>1+CC77</f>
        <v>35</v>
      </c>
      <c r="CK77" s="124"/>
      <c r="CL77" s="124"/>
      <c r="CM77" s="124">
        <f>1+CJ77</f>
        <v>36</v>
      </c>
      <c r="CN77" s="124"/>
      <c r="CO77" s="124">
        <f>1+CM77</f>
        <v>37</v>
      </c>
      <c r="CP77" s="125"/>
    </row>
    <row r="78" spans="4:192" ht="13.2" customHeight="1" x14ac:dyDescent="0.25">
      <c r="D78" s="126" t="s">
        <v>218</v>
      </c>
      <c r="N78" s="127"/>
      <c r="O78" s="139" t="str">
        <f>CZ78</f>
        <v>S</v>
      </c>
      <c r="P78" s="174"/>
      <c r="Q78" s="139" t="str">
        <f>DB78</f>
        <v>T</v>
      </c>
      <c r="R78" s="174"/>
      <c r="S78" s="139" t="str">
        <f>DD78</f>
        <v>E</v>
      </c>
      <c r="T78" s="174"/>
      <c r="U78" s="139" t="str">
        <f>DF78</f>
        <v>F</v>
      </c>
      <c r="V78" s="174"/>
      <c r="W78" s="139" t="str">
        <f>DH78</f>
        <v>A</v>
      </c>
      <c r="X78" s="174"/>
      <c r="Y78" s="139" t="str">
        <f>DJ78</f>
        <v>N</v>
      </c>
      <c r="Z78" s="174"/>
      <c r="AA78" s="139" t="str">
        <f>DL78</f>
        <v xml:space="preserve"> </v>
      </c>
      <c r="AB78" s="174"/>
      <c r="AC78" s="139" t="str">
        <f>DN78</f>
        <v>S</v>
      </c>
      <c r="AD78" s="174"/>
      <c r="AE78" s="139" t="str">
        <f>DP78</f>
        <v>T</v>
      </c>
      <c r="AF78" s="174"/>
      <c r="AG78" s="139" t="str">
        <f>DR78</f>
        <v>R</v>
      </c>
      <c r="AH78" s="174"/>
      <c r="AI78" s="139" t="str">
        <f>DT78</f>
        <v>Y</v>
      </c>
      <c r="AJ78" s="174"/>
      <c r="AK78" s="139" t="str">
        <f>DV78</f>
        <v>D</v>
      </c>
      <c r="AL78" s="174"/>
      <c r="AM78" s="139" t="str">
        <f>DX78</f>
        <v>O</v>
      </c>
      <c r="AN78" s="174"/>
      <c r="AO78" s="139" t="str">
        <f>DZ78</f>
        <v>M</v>
      </c>
      <c r="AP78" s="174"/>
      <c r="AQ78" s="139" t="str">
        <f>EB78</f>
        <v xml:space="preserve"> </v>
      </c>
      <c r="AR78" s="174"/>
      <c r="AS78" s="139" t="str">
        <f>ED78</f>
        <v>F</v>
      </c>
      <c r="AT78" s="174"/>
      <c r="AU78" s="139" t="str">
        <f>EF78</f>
        <v>I</v>
      </c>
      <c r="AV78" s="174"/>
      <c r="AW78" s="139" t="str">
        <f>EH78</f>
        <v>N</v>
      </c>
      <c r="AX78" s="174"/>
      <c r="AY78" s="139" t="str">
        <f>EJ78</f>
        <v>A</v>
      </c>
      <c r="AZ78" s="174"/>
      <c r="BA78" s="139" t="str">
        <f>EL78</f>
        <v>N</v>
      </c>
      <c r="BB78" s="174"/>
      <c r="BC78" s="139" t="str">
        <f>EN78</f>
        <v>C</v>
      </c>
      <c r="BD78" s="174"/>
      <c r="BE78" s="139" t="str">
        <f>EP78</f>
        <v>I</v>
      </c>
      <c r="BF78" s="174"/>
      <c r="BG78" s="139" t="str">
        <f>ER78</f>
        <v>A</v>
      </c>
      <c r="BH78" s="174"/>
      <c r="BI78" s="139" t="str">
        <f>ET78</f>
        <v>L</v>
      </c>
      <c r="BJ78" s="174"/>
      <c r="BK78" s="139" t="str">
        <f>EV78</f>
        <v xml:space="preserve"> </v>
      </c>
      <c r="BL78" s="174"/>
      <c r="BM78" s="139" t="str">
        <f>EX78</f>
        <v>S</v>
      </c>
      <c r="BN78" s="174"/>
      <c r="BO78" s="139" t="str">
        <f>EZ78</f>
        <v>E</v>
      </c>
      <c r="BP78" s="174"/>
      <c r="BQ78" s="139" t="str">
        <f>FB78</f>
        <v>R</v>
      </c>
      <c r="BR78" s="174"/>
      <c r="BS78" s="139" t="str">
        <f>FD78</f>
        <v>V</v>
      </c>
      <c r="BT78" s="174"/>
      <c r="BU78" s="139" t="str">
        <f>FF78</f>
        <v>I</v>
      </c>
      <c r="BV78" s="174"/>
      <c r="BW78" s="139" t="str">
        <f>FH78</f>
        <v>C</v>
      </c>
      <c r="BX78" s="174"/>
      <c r="BY78" s="139" t="str">
        <f>FJ78</f>
        <v>E</v>
      </c>
      <c r="BZ78" s="174"/>
      <c r="CA78" s="139" t="str">
        <f>FL78</f>
        <v>S</v>
      </c>
      <c r="CB78" s="174"/>
      <c r="CC78" s="139" t="str">
        <f>FN78</f>
        <v xml:space="preserve"> </v>
      </c>
      <c r="CD78" s="174"/>
      <c r="CE78" s="139" t="str">
        <f>FP78</f>
        <v>(</v>
      </c>
      <c r="CF78" s="174"/>
      <c r="CG78" s="139" t="str">
        <f>FR78</f>
        <v>P</v>
      </c>
      <c r="CH78" s="174"/>
      <c r="CI78" s="139" t="str">
        <f>FT78</f>
        <v>T</v>
      </c>
      <c r="CJ78" s="175"/>
      <c r="CK78" s="139" t="str">
        <f>FV78</f>
        <v>Y</v>
      </c>
      <c r="CL78" s="174"/>
      <c r="CM78" s="139" t="str">
        <f>FX78</f>
        <v>)</v>
      </c>
      <c r="CN78" s="174"/>
      <c r="CO78" s="139" t="str">
        <f>FZ78</f>
        <v xml:space="preserve"> </v>
      </c>
      <c r="CV78" s="651" t="str">
        <f>CV76</f>
        <v>STEFAN STRYDOM FINANCIAL SERVICES (PTY) LTD</v>
      </c>
      <c r="CW78" s="652"/>
      <c r="CX78" s="653"/>
      <c r="CZ78" s="131" t="str">
        <f>MID($CV78,CZ$25,1)</f>
        <v>S</v>
      </c>
      <c r="DB78" s="131" t="str">
        <f>MID($CV78,DB$25,1)</f>
        <v>T</v>
      </c>
      <c r="DD78" s="131" t="str">
        <f>MID($CV78,DD$25,1)</f>
        <v>E</v>
      </c>
      <c r="DF78" s="131" t="str">
        <f>MID($CV78,DF$25,1)</f>
        <v>F</v>
      </c>
      <c r="DH78" s="131" t="str">
        <f>MID($CV78,DH$25,1)</f>
        <v>A</v>
      </c>
      <c r="DJ78" s="131" t="str">
        <f>MID($CV78,DJ$25,1)</f>
        <v>N</v>
      </c>
      <c r="DL78" s="131" t="str">
        <f>MID($CV78,DL$25,1)</f>
        <v xml:space="preserve"> </v>
      </c>
      <c r="DN78" s="131" t="str">
        <f>MID($CV78,DN$25,1)</f>
        <v>S</v>
      </c>
      <c r="DP78" s="131" t="str">
        <f>MID($CV78,DP$25,1)</f>
        <v>T</v>
      </c>
      <c r="DR78" s="131" t="str">
        <f>MID($CV78,DR$25,1)</f>
        <v>R</v>
      </c>
      <c r="DT78" s="131" t="str">
        <f>MID($CV78,DT$25,1)</f>
        <v>Y</v>
      </c>
      <c r="DV78" s="131" t="str">
        <f>MID($CV78,DV$25,1)</f>
        <v>D</v>
      </c>
      <c r="DX78" s="131" t="str">
        <f>MID($CV78,DX$25,1)</f>
        <v>O</v>
      </c>
      <c r="DZ78" s="131" t="str">
        <f>MID($CV78,DZ$25,1)</f>
        <v>M</v>
      </c>
      <c r="EB78" s="131" t="str">
        <f>MID($CV78,EB$25,1)</f>
        <v xml:space="preserve"> </v>
      </c>
      <c r="ED78" s="131" t="str">
        <f>MID($CV78,ED$25,1)</f>
        <v>F</v>
      </c>
      <c r="EF78" s="131" t="str">
        <f>MID($CV78,EF$25,1)</f>
        <v>I</v>
      </c>
      <c r="EH78" s="131" t="str">
        <f>MID($CV78,EH$25,1)</f>
        <v>N</v>
      </c>
      <c r="EJ78" s="131" t="str">
        <f>MID($CV78,EJ$25,1)</f>
        <v>A</v>
      </c>
      <c r="EL78" s="131" t="str">
        <f>MID($CV78,EL$25,1)</f>
        <v>N</v>
      </c>
      <c r="EN78" s="131" t="str">
        <f>MID($CV78,EN$25,1)</f>
        <v>C</v>
      </c>
      <c r="EP78" s="131" t="str">
        <f>MID($CV78,EP$25,1)</f>
        <v>I</v>
      </c>
      <c r="ER78" s="131" t="str">
        <f>MID($CV78,ER$25,1)</f>
        <v>A</v>
      </c>
      <c r="ET78" s="131" t="str">
        <f>MID($CV78,ET$25,1)</f>
        <v>L</v>
      </c>
      <c r="EV78" s="131" t="str">
        <f>MID($CV78,EV$25,1)</f>
        <v xml:space="preserve"> </v>
      </c>
      <c r="EX78" s="131" t="str">
        <f>MID($CV78,EX$25,1)</f>
        <v>S</v>
      </c>
      <c r="EZ78" s="131" t="str">
        <f>MID($CV78,EZ$25,1)</f>
        <v>E</v>
      </c>
      <c r="FB78" s="131" t="str">
        <f>MID($CV78,FB$25,1)</f>
        <v>R</v>
      </c>
      <c r="FD78" s="131" t="str">
        <f>MID($CV78,FD$25,1)</f>
        <v>V</v>
      </c>
      <c r="FF78" s="131" t="str">
        <f>MID($CV78,FF$25,1)</f>
        <v>I</v>
      </c>
      <c r="FH78" s="131" t="str">
        <f>MID($CV78,FH$25,1)</f>
        <v>C</v>
      </c>
      <c r="FJ78" s="131" t="str">
        <f>MID($CV78,FJ$25,1)</f>
        <v>E</v>
      </c>
      <c r="FL78" s="131" t="str">
        <f>MID($CV78,FL$25,1)</f>
        <v>S</v>
      </c>
      <c r="FN78" s="131" t="str">
        <f>MID($CV78,FN$25,1)</f>
        <v xml:space="preserve"> </v>
      </c>
      <c r="FP78" s="131" t="str">
        <f>MID($CV78,FP$25,1)</f>
        <v>(</v>
      </c>
      <c r="FR78" s="131" t="str">
        <f>MID($CV78,FR$25,1)</f>
        <v>P</v>
      </c>
      <c r="FT78" s="131" t="str">
        <f>MID($CV78,FT$25,1)</f>
        <v>T</v>
      </c>
      <c r="FV78" s="131" t="str">
        <f>MID($CV78,FV$25,1)</f>
        <v>Y</v>
      </c>
      <c r="FX78" s="131" t="str">
        <f>MID($CV78,FX$25,1)</f>
        <v>)</v>
      </c>
      <c r="FZ78" s="131" t="str">
        <f>MID($CV78,FZ$25,1)</f>
        <v xml:space="preserve"> </v>
      </c>
      <c r="GB78" s="131" t="str">
        <f>MID($CV78,GB$25,1)</f>
        <v>L</v>
      </c>
      <c r="GD78" s="131" t="str">
        <f>MID($CV78,GD$25,1)</f>
        <v>T</v>
      </c>
      <c r="GF78" s="131" t="str">
        <f>MID($CV78,GF$25,1)</f>
        <v>D</v>
      </c>
      <c r="GH78" s="131" t="str">
        <f>MID($CV78,GH$25,1)</f>
        <v/>
      </c>
      <c r="GJ78" s="131" t="str">
        <f>MID($CV78,GJ$25,1)</f>
        <v/>
      </c>
    </row>
    <row r="79" spans="4:192" ht="3" customHeight="1" x14ac:dyDescent="0.25">
      <c r="E79" s="126"/>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27"/>
      <c r="AM79" s="127"/>
      <c r="AN79" s="127"/>
      <c r="AO79" s="127"/>
      <c r="AP79" s="127"/>
      <c r="AQ79" s="127"/>
      <c r="AR79" s="127"/>
      <c r="AS79" s="127"/>
      <c r="AT79" s="127"/>
      <c r="AU79" s="127"/>
      <c r="AV79" s="127"/>
      <c r="AW79" s="127"/>
      <c r="AX79" s="127"/>
      <c r="AY79" s="127"/>
      <c r="AZ79" s="127"/>
      <c r="BA79" s="127"/>
      <c r="BB79" s="127"/>
      <c r="BC79" s="127"/>
      <c r="BD79" s="127"/>
      <c r="BE79" s="127"/>
      <c r="BF79" s="127"/>
      <c r="BG79" s="127"/>
      <c r="BH79" s="127"/>
      <c r="BI79" s="127"/>
      <c r="BJ79" s="127"/>
      <c r="BK79" s="127"/>
      <c r="BL79" s="127"/>
      <c r="BM79" s="127"/>
      <c r="BN79" s="127"/>
      <c r="BO79" s="127"/>
      <c r="BP79" s="127"/>
      <c r="BQ79" s="127"/>
      <c r="BR79" s="127"/>
      <c r="BS79" s="127"/>
      <c r="BT79" s="127"/>
      <c r="BU79" s="127"/>
      <c r="BV79" s="127"/>
      <c r="BW79" s="127"/>
      <c r="BX79" s="127"/>
      <c r="BY79" s="127"/>
      <c r="BZ79" s="127"/>
      <c r="CA79" s="127"/>
      <c r="CB79" s="127"/>
      <c r="CC79" s="127"/>
      <c r="CD79" s="127"/>
      <c r="CE79" s="127"/>
      <c r="CF79" s="127"/>
      <c r="CG79" s="127"/>
      <c r="CH79" s="127"/>
      <c r="CI79" s="127"/>
      <c r="CJ79" s="127"/>
      <c r="CK79" s="127"/>
      <c r="CL79" s="127"/>
      <c r="CM79" s="127"/>
      <c r="CN79" s="127"/>
      <c r="CO79" s="127"/>
    </row>
    <row r="80" spans="4:192" ht="13.2" customHeight="1" x14ac:dyDescent="0.25">
      <c r="E80" s="126"/>
      <c r="N80" s="127"/>
      <c r="O80" s="213" t="str">
        <f>GB78</f>
        <v>L</v>
      </c>
      <c r="P80" s="424"/>
      <c r="Q80" s="213" t="str">
        <f>GD78</f>
        <v>T</v>
      </c>
      <c r="R80" s="424"/>
      <c r="S80" s="213" t="str">
        <f>GF78</f>
        <v>D</v>
      </c>
      <c r="T80" s="424"/>
      <c r="U80" s="213" t="str">
        <f>GH78</f>
        <v/>
      </c>
      <c r="V80" s="424"/>
      <c r="W80" s="213" t="str">
        <f>GJ78</f>
        <v/>
      </c>
      <c r="X80" s="129"/>
      <c r="Y80" s="369"/>
      <c r="Z80" s="129"/>
      <c r="AA80" s="369"/>
      <c r="AB80" s="129"/>
      <c r="AC80" s="369"/>
      <c r="AD80" s="129"/>
      <c r="AE80" s="369"/>
      <c r="AF80" s="129"/>
      <c r="AG80" s="369"/>
      <c r="AH80" s="129"/>
      <c r="AI80" s="369"/>
      <c r="AJ80" s="129"/>
      <c r="AK80" s="369"/>
      <c r="AL80" s="129"/>
      <c r="AM80" s="369"/>
      <c r="AN80" s="129"/>
      <c r="AO80" s="369"/>
      <c r="AP80" s="129"/>
      <c r="AQ80" s="369"/>
      <c r="AR80" s="129"/>
      <c r="AS80" s="369"/>
      <c r="AT80" s="129"/>
      <c r="AU80" s="369"/>
      <c r="AV80" s="129"/>
      <c r="AW80" s="369"/>
      <c r="AX80" s="129"/>
      <c r="AY80" s="369"/>
      <c r="AZ80" s="129"/>
      <c r="BA80" s="369"/>
      <c r="BB80" s="129"/>
      <c r="BC80" s="369"/>
      <c r="BD80" s="129"/>
      <c r="BE80" s="369"/>
      <c r="BF80" s="129"/>
      <c r="BG80" s="369"/>
      <c r="BH80" s="129"/>
      <c r="BI80" s="369"/>
      <c r="BJ80" s="129"/>
      <c r="BK80" s="369"/>
      <c r="BL80" s="129"/>
      <c r="BM80" s="369"/>
      <c r="BN80" s="129"/>
      <c r="BO80" s="369"/>
      <c r="BP80" s="129"/>
      <c r="BQ80" s="369"/>
      <c r="BR80" s="129"/>
      <c r="BS80" s="369"/>
      <c r="BT80" s="129"/>
      <c r="BU80" s="369"/>
      <c r="BV80" s="129"/>
      <c r="BW80" s="369"/>
      <c r="BX80" s="129"/>
      <c r="BY80" s="369"/>
      <c r="BZ80" s="129"/>
      <c r="CA80" s="369"/>
      <c r="CB80" s="129"/>
      <c r="CC80" s="369"/>
      <c r="CD80" s="129"/>
      <c r="CE80" s="369"/>
      <c r="CF80" s="129"/>
      <c r="CG80" s="369"/>
      <c r="CH80" s="129"/>
      <c r="CI80" s="369"/>
      <c r="CJ80" s="129"/>
      <c r="CK80" s="369"/>
      <c r="CL80" s="129"/>
      <c r="CM80" s="369"/>
      <c r="CN80" s="129"/>
      <c r="CO80" s="369"/>
      <c r="CP80" s="129"/>
    </row>
    <row r="81" spans="4:207" ht="3" customHeight="1" x14ac:dyDescent="0.25">
      <c r="E81" s="126"/>
      <c r="N81" s="127"/>
      <c r="O81" s="127"/>
      <c r="P81" s="127"/>
      <c r="Q81" s="127"/>
      <c r="R81" s="127"/>
      <c r="S81" s="127"/>
      <c r="T81" s="127"/>
      <c r="U81" s="127"/>
      <c r="V81" s="127"/>
      <c r="W81" s="127"/>
      <c r="X81" s="127"/>
      <c r="Y81" s="127"/>
      <c r="Z81" s="127"/>
      <c r="AA81" s="127"/>
      <c r="AB81" s="127"/>
      <c r="AC81" s="127"/>
      <c r="AD81" s="127"/>
      <c r="AE81" s="127"/>
      <c r="AF81" s="127"/>
      <c r="AG81" s="127"/>
      <c r="AH81" s="127"/>
      <c r="AI81" s="127"/>
      <c r="AJ81" s="127"/>
      <c r="AK81" s="127"/>
      <c r="AL81" s="127"/>
      <c r="AM81" s="127"/>
      <c r="AN81" s="127"/>
      <c r="AO81" s="127"/>
      <c r="AP81" s="127"/>
      <c r="AQ81" s="127"/>
      <c r="AR81" s="127"/>
      <c r="AS81" s="127"/>
      <c r="AT81" s="127"/>
      <c r="AU81" s="127"/>
      <c r="AV81" s="127"/>
      <c r="AW81" s="127"/>
      <c r="AX81" s="127"/>
      <c r="AY81" s="127"/>
      <c r="AZ81" s="127"/>
      <c r="BA81" s="127"/>
      <c r="BB81" s="127"/>
      <c r="BC81" s="127"/>
      <c r="BD81" s="127"/>
      <c r="BE81" s="127"/>
      <c r="BF81" s="127"/>
      <c r="BG81" s="127"/>
      <c r="BH81" s="127"/>
      <c r="BI81" s="127"/>
      <c r="BJ81" s="127"/>
      <c r="BK81" s="127"/>
      <c r="BL81" s="127"/>
      <c r="BM81" s="127"/>
      <c r="BN81" s="127"/>
      <c r="BO81" s="127"/>
      <c r="BP81" s="127"/>
      <c r="BQ81" s="127"/>
      <c r="BR81" s="127"/>
      <c r="BS81" s="127"/>
      <c r="BT81" s="127"/>
      <c r="BU81" s="127"/>
      <c r="BV81" s="127"/>
      <c r="BW81" s="127"/>
      <c r="BX81" s="127"/>
      <c r="BY81" s="127"/>
      <c r="BZ81" s="127"/>
      <c r="CA81" s="127"/>
      <c r="CB81" s="127"/>
      <c r="CC81" s="127"/>
      <c r="CD81" s="127"/>
      <c r="CE81" s="127"/>
      <c r="CF81" s="127"/>
      <c r="CG81" s="127"/>
      <c r="CH81" s="127"/>
      <c r="CI81" s="127"/>
      <c r="CJ81" s="127"/>
      <c r="CK81" s="127"/>
      <c r="CL81" s="127"/>
      <c r="CM81" s="127"/>
      <c r="CN81" s="127"/>
      <c r="CO81" s="127"/>
    </row>
    <row r="82" spans="4:207" ht="13.2" customHeight="1" x14ac:dyDescent="0.25">
      <c r="D82" s="126" t="s">
        <v>219</v>
      </c>
      <c r="N82" s="132"/>
      <c r="O82" s="139" t="str">
        <f>CZ82</f>
        <v>2</v>
      </c>
      <c r="P82" s="174"/>
      <c r="Q82" s="139" t="str">
        <f>DB82</f>
        <v>0</v>
      </c>
      <c r="R82" s="174"/>
      <c r="S82" s="139" t="str">
        <f>DD82</f>
        <v>1</v>
      </c>
      <c r="T82" s="174"/>
      <c r="U82" s="139" t="str">
        <f>DF82</f>
        <v>5</v>
      </c>
      <c r="V82" s="174"/>
      <c r="W82" s="139" t="str">
        <f>DH82</f>
        <v>/</v>
      </c>
      <c r="X82" s="174"/>
      <c r="Y82" s="139" t="str">
        <f>DJ82</f>
        <v>3</v>
      </c>
      <c r="Z82" s="174"/>
      <c r="AA82" s="139" t="str">
        <f>DL82</f>
        <v>7</v>
      </c>
      <c r="AB82" s="174"/>
      <c r="AC82" s="139" t="str">
        <f>DN82</f>
        <v>7</v>
      </c>
      <c r="AD82" s="174"/>
      <c r="AE82" s="139" t="str">
        <f>DP82</f>
        <v>5</v>
      </c>
      <c r="AF82" s="174"/>
      <c r="AG82" s="139" t="str">
        <f>DR82</f>
        <v>9</v>
      </c>
      <c r="AH82" s="174"/>
      <c r="AI82" s="139" t="str">
        <f>DT82</f>
        <v>1</v>
      </c>
      <c r="AJ82" s="174"/>
      <c r="AK82" s="139" t="str">
        <f>DV82</f>
        <v>/</v>
      </c>
      <c r="AL82" s="174"/>
      <c r="AM82" s="139" t="str">
        <f>DX82</f>
        <v>0</v>
      </c>
      <c r="AN82" s="174"/>
      <c r="AO82" s="139" t="str">
        <f>DZ82</f>
        <v>7</v>
      </c>
      <c r="AP82" s="174"/>
      <c r="AQ82" s="139" t="str">
        <f>EB82</f>
        <v/>
      </c>
      <c r="AR82" s="174"/>
      <c r="AS82" s="139" t="str">
        <f>ED82</f>
        <v/>
      </c>
      <c r="AT82" s="174"/>
      <c r="AU82" s="139" t="str">
        <f>EF82</f>
        <v/>
      </c>
      <c r="AV82" s="174"/>
      <c r="AW82" s="139" t="str">
        <f>EH82</f>
        <v/>
      </c>
      <c r="AX82" s="174"/>
      <c r="AY82" s="139" t="str">
        <f>EJ82</f>
        <v/>
      </c>
      <c r="AZ82" s="127"/>
      <c r="BA82" s="127"/>
      <c r="BB82" s="127"/>
      <c r="BC82" s="127"/>
      <c r="BD82" s="127"/>
      <c r="BE82" s="127"/>
      <c r="BF82" s="127"/>
      <c r="BG82" s="127"/>
      <c r="BH82" s="127"/>
      <c r="BI82" s="127"/>
      <c r="BJ82" s="127"/>
      <c r="BK82" s="127"/>
      <c r="BL82" s="127"/>
      <c r="BM82" s="127"/>
      <c r="BN82" s="127"/>
      <c r="BO82" s="127"/>
      <c r="BP82" s="127"/>
      <c r="BQ82" s="127"/>
      <c r="BR82" s="127"/>
      <c r="BS82" s="127"/>
      <c r="BT82" s="127"/>
      <c r="BU82" s="127"/>
      <c r="BV82" s="127"/>
      <c r="BW82" s="127"/>
      <c r="BX82" s="127"/>
      <c r="BY82" s="127"/>
      <c r="BZ82" s="127"/>
      <c r="CA82" s="127"/>
      <c r="CB82" s="127"/>
      <c r="CC82" s="127"/>
      <c r="CD82" s="127"/>
      <c r="CE82" s="127"/>
      <c r="CF82" s="127"/>
      <c r="CG82" s="127"/>
      <c r="CH82" s="127"/>
      <c r="CI82" s="127"/>
      <c r="CJ82" s="127"/>
      <c r="CK82" s="127"/>
      <c r="CL82" s="127"/>
      <c r="CM82" s="127"/>
      <c r="CN82" s="127"/>
      <c r="CO82" s="127"/>
      <c r="CV82" s="666" t="str">
        <f>CV74</f>
        <v>2015/377591/07</v>
      </c>
      <c r="CW82" s="667"/>
      <c r="CX82" s="668"/>
      <c r="CZ82" s="131" t="str">
        <f>MID($CV82,CZ$25,1)</f>
        <v>2</v>
      </c>
      <c r="DB82" s="131" t="str">
        <f>MID($CV82,DB$25,1)</f>
        <v>0</v>
      </c>
      <c r="DD82" s="131" t="str">
        <f>MID($CV82,DD$25,1)</f>
        <v>1</v>
      </c>
      <c r="DF82" s="131" t="str">
        <f>MID($CV82,DF$25,1)</f>
        <v>5</v>
      </c>
      <c r="DH82" s="131" t="str">
        <f>MID($CV82,DH$25,1)</f>
        <v>/</v>
      </c>
      <c r="DJ82" s="131" t="str">
        <f>MID($CV82,DJ$25,1)</f>
        <v>3</v>
      </c>
      <c r="DL82" s="131" t="str">
        <f>MID($CV82,DL$25,1)</f>
        <v>7</v>
      </c>
      <c r="DN82" s="131" t="str">
        <f>MID($CV82,DN$25,1)</f>
        <v>7</v>
      </c>
      <c r="DP82" s="131" t="str">
        <f>MID($CV82,DP$25,1)</f>
        <v>5</v>
      </c>
      <c r="DR82" s="131" t="str">
        <f>MID($CV82,DR$25,1)</f>
        <v>9</v>
      </c>
      <c r="DT82" s="131" t="str">
        <f>MID($CV82,DT$25,1)</f>
        <v>1</v>
      </c>
      <c r="DV82" s="131" t="str">
        <f>MID($CV82,DV$25,1)</f>
        <v>/</v>
      </c>
      <c r="DX82" s="131" t="str">
        <f>MID($CV82,DX$25,1)</f>
        <v>0</v>
      </c>
      <c r="DZ82" s="131" t="str">
        <f>MID($CV82,DZ$25,1)</f>
        <v>7</v>
      </c>
      <c r="EB82" s="131" t="str">
        <f>MID($CV82,EB$25,1)</f>
        <v/>
      </c>
      <c r="ED82" s="131" t="str">
        <f>MID($CV82,ED$25,1)</f>
        <v/>
      </c>
      <c r="EF82" s="131" t="str">
        <f>MID($CV82,EF$25,1)</f>
        <v/>
      </c>
      <c r="EH82" s="131" t="str">
        <f>MID($CV82,EH$25,1)</f>
        <v/>
      </c>
      <c r="EJ82" s="131" t="str">
        <f>MID($CV82,EJ$25,1)</f>
        <v/>
      </c>
      <c r="EL82" s="131" t="str">
        <f>MID($CV82,EL$25,1)</f>
        <v/>
      </c>
      <c r="EN82" s="131" t="str">
        <f>MID($CV82,EN$25,1)</f>
        <v/>
      </c>
      <c r="EP82" s="131" t="str">
        <f>MID($CV82,EP$25,1)</f>
        <v/>
      </c>
      <c r="ER82" s="131" t="str">
        <f>MID($CV82,ER$25,1)</f>
        <v/>
      </c>
      <c r="ET82" s="131" t="str">
        <f>MID($CV82,ET$25,1)</f>
        <v/>
      </c>
      <c r="EV82" s="131" t="str">
        <f>MID($CV82,EV$25,1)</f>
        <v/>
      </c>
      <c r="EX82" s="131" t="str">
        <f>MID($CV82,EX$25,1)</f>
        <v/>
      </c>
      <c r="EZ82" s="131" t="str">
        <f>MID($CV82,EZ$25,1)</f>
        <v/>
      </c>
      <c r="FB82" s="131" t="str">
        <f>MID($CV82,FB$25,1)</f>
        <v/>
      </c>
      <c r="FD82" s="131" t="str">
        <f>MID($CV82,FD$25,1)</f>
        <v/>
      </c>
      <c r="FF82" s="131" t="str">
        <f>MID($CV82,FF$25,1)</f>
        <v/>
      </c>
      <c r="FH82" s="131" t="str">
        <f>MID($CV82,FH$25,1)</f>
        <v/>
      </c>
      <c r="FJ82" s="131" t="str">
        <f>MID($CV82,FJ$25,1)</f>
        <v/>
      </c>
      <c r="FL82" s="131" t="str">
        <f>MID($CV82,FL$25,1)</f>
        <v/>
      </c>
      <c r="FN82" s="131" t="str">
        <f>MID($CV82,FN$25,1)</f>
        <v/>
      </c>
      <c r="FP82" s="131" t="str">
        <f>MID($CV82,FP$25,1)</f>
        <v/>
      </c>
      <c r="FR82" s="131" t="str">
        <f>MID($CV82,FR$25,1)</f>
        <v/>
      </c>
      <c r="FT82" s="131" t="str">
        <f>MID($CV82,FT$25,1)</f>
        <v/>
      </c>
      <c r="FV82" s="131" t="str">
        <f>MID($CV82,FV$25,1)</f>
        <v/>
      </c>
      <c r="FX82" s="131" t="str">
        <f>MID($CV82,FX$25,1)</f>
        <v/>
      </c>
      <c r="FZ82" s="131" t="str">
        <f>MID($CV82,FZ$25,1)</f>
        <v/>
      </c>
      <c r="GB82" s="131" t="str">
        <f>MID($CV82,GB$25,1)</f>
        <v/>
      </c>
      <c r="GD82" s="131" t="str">
        <f>MID($CV82,GD$25,1)</f>
        <v/>
      </c>
      <c r="GF82" s="131" t="str">
        <f>MID($CV82,GF$25,1)</f>
        <v/>
      </c>
      <c r="GH82" s="131" t="str">
        <f>MID($CV82,GH$25,1)</f>
        <v/>
      </c>
      <c r="GJ82" s="131" t="str">
        <f>MID($CV82,GJ$25,1)</f>
        <v/>
      </c>
    </row>
    <row r="83" spans="4:207" ht="3" customHeight="1" x14ac:dyDescent="0.25"/>
    <row r="84" spans="4:207" ht="13.2" customHeight="1" x14ac:dyDescent="0.25">
      <c r="D84" s="648" t="s">
        <v>220</v>
      </c>
      <c r="E84" s="649"/>
      <c r="F84" s="649"/>
      <c r="G84" s="649"/>
      <c r="H84" s="649"/>
      <c r="I84" s="649"/>
      <c r="J84" s="649"/>
      <c r="K84" s="649"/>
      <c r="L84" s="649"/>
      <c r="M84" s="649"/>
      <c r="N84" s="649"/>
      <c r="O84" s="649"/>
      <c r="P84" s="649"/>
      <c r="Q84" s="649"/>
      <c r="R84" s="649"/>
      <c r="S84" s="649"/>
      <c r="T84" s="649"/>
      <c r="U84" s="649"/>
      <c r="V84" s="649"/>
      <c r="W84" s="649"/>
      <c r="X84" s="649"/>
      <c r="Y84" s="649"/>
      <c r="Z84" s="649"/>
      <c r="AA84" s="649"/>
      <c r="AB84" s="649"/>
      <c r="AC84" s="649"/>
      <c r="AD84" s="649"/>
      <c r="AE84" s="649"/>
      <c r="AF84" s="649"/>
      <c r="AG84" s="649"/>
      <c r="AH84" s="649"/>
      <c r="AI84" s="649"/>
      <c r="AJ84" s="649"/>
      <c r="AK84" s="649"/>
      <c r="AL84" s="649"/>
      <c r="AM84" s="649"/>
      <c r="AN84" s="649"/>
      <c r="AO84" s="649"/>
      <c r="AP84" s="649"/>
      <c r="AQ84" s="649"/>
      <c r="AR84" s="649"/>
      <c r="AS84" s="649"/>
      <c r="AT84" s="649"/>
      <c r="AU84" s="649"/>
      <c r="AV84" s="649"/>
      <c r="AW84" s="649"/>
      <c r="AX84" s="649"/>
      <c r="AY84" s="649"/>
      <c r="AZ84" s="649"/>
      <c r="BA84" s="649"/>
      <c r="BB84" s="649"/>
      <c r="BC84" s="649"/>
      <c r="BD84" s="649"/>
      <c r="BE84" s="649"/>
      <c r="BF84" s="649"/>
      <c r="BG84" s="649"/>
      <c r="BH84" s="649"/>
      <c r="BI84" s="649"/>
      <c r="BJ84" s="649"/>
      <c r="BK84" s="649"/>
      <c r="BL84" s="649"/>
      <c r="BM84" s="649"/>
      <c r="BN84" s="649"/>
      <c r="BO84" s="649"/>
      <c r="BP84" s="649"/>
      <c r="BQ84" s="649"/>
      <c r="BR84" s="649"/>
      <c r="BS84" s="649"/>
      <c r="BT84" s="649"/>
      <c r="BU84" s="649"/>
      <c r="BV84" s="649"/>
      <c r="BW84" s="649"/>
      <c r="BX84" s="649"/>
      <c r="BY84" s="649"/>
      <c r="BZ84" s="649"/>
      <c r="CA84" s="649"/>
      <c r="CB84" s="649"/>
      <c r="CC84" s="649"/>
      <c r="CD84" s="649"/>
      <c r="CE84" s="649"/>
      <c r="CF84" s="649"/>
      <c r="CG84" s="649"/>
      <c r="CH84" s="649"/>
      <c r="CI84" s="649"/>
      <c r="CJ84" s="649"/>
      <c r="CK84" s="649"/>
      <c r="CL84" s="649"/>
      <c r="CM84" s="649"/>
      <c r="CN84" s="649"/>
      <c r="CO84" s="650"/>
      <c r="CP84" s="122"/>
      <c r="GQ84" s="109">
        <v>1</v>
      </c>
      <c r="GS84" s="109">
        <v>2</v>
      </c>
      <c r="GU84" s="109">
        <v>3</v>
      </c>
      <c r="GW84" s="109">
        <v>4</v>
      </c>
      <c r="GY84" s="109">
        <v>5</v>
      </c>
    </row>
    <row r="85" spans="4:207" ht="3" customHeight="1" x14ac:dyDescent="0.25">
      <c r="E85" s="123"/>
      <c r="F85" s="123"/>
      <c r="G85" s="123"/>
      <c r="H85" s="123"/>
      <c r="I85" s="123"/>
      <c r="J85" s="123"/>
      <c r="K85" s="123"/>
      <c r="L85" s="123"/>
      <c r="M85" s="123"/>
      <c r="N85" s="123"/>
      <c r="O85" s="124">
        <v>1</v>
      </c>
      <c r="P85" s="124"/>
      <c r="Q85" s="124">
        <f>1+O85</f>
        <v>2</v>
      </c>
      <c r="R85" s="124"/>
      <c r="S85" s="124">
        <f>1+Q85</f>
        <v>3</v>
      </c>
      <c r="T85" s="124"/>
      <c r="U85" s="124">
        <f>1+S85</f>
        <v>4</v>
      </c>
      <c r="V85" s="124"/>
      <c r="W85" s="124">
        <f>1+U85</f>
        <v>5</v>
      </c>
      <c r="X85" s="124"/>
      <c r="Y85" s="124">
        <f>1+W85</f>
        <v>6</v>
      </c>
      <c r="Z85" s="124"/>
      <c r="AA85" s="124">
        <f>1+Y85</f>
        <v>7</v>
      </c>
      <c r="AB85" s="124"/>
      <c r="AC85" s="124">
        <f>1+AA85</f>
        <v>8</v>
      </c>
      <c r="AD85" s="124"/>
      <c r="AE85" s="124">
        <f>1+AC85</f>
        <v>9</v>
      </c>
      <c r="AF85" s="124"/>
      <c r="AG85" s="124">
        <f>1+AE85</f>
        <v>10</v>
      </c>
      <c r="AH85" s="124"/>
      <c r="AI85" s="124">
        <f>1+AG85</f>
        <v>11</v>
      </c>
      <c r="AJ85" s="124"/>
      <c r="AK85" s="124">
        <f>1+AI85</f>
        <v>12</v>
      </c>
      <c r="AL85" s="124"/>
      <c r="AM85" s="124">
        <f>1+AK85</f>
        <v>13</v>
      </c>
      <c r="AN85" s="124"/>
      <c r="AO85" s="124">
        <f>1+AM85</f>
        <v>14</v>
      </c>
      <c r="AP85" s="124"/>
      <c r="AQ85" s="124">
        <f>1+AO85</f>
        <v>15</v>
      </c>
      <c r="AR85" s="124"/>
      <c r="AS85" s="124">
        <f>1+AQ85</f>
        <v>16</v>
      </c>
      <c r="AT85" s="124"/>
      <c r="AU85" s="124">
        <f>1+AS85</f>
        <v>17</v>
      </c>
      <c r="AV85" s="124"/>
      <c r="AW85" s="124">
        <f>1+AU85</f>
        <v>18</v>
      </c>
      <c r="AX85" s="124"/>
      <c r="AY85" s="124">
        <f>1+AW85</f>
        <v>19</v>
      </c>
      <c r="AZ85" s="124"/>
      <c r="BA85" s="124">
        <f>1+AY85</f>
        <v>20</v>
      </c>
      <c r="BB85" s="124"/>
      <c r="BC85" s="124">
        <f>1+BA85</f>
        <v>21</v>
      </c>
      <c r="BD85" s="124"/>
      <c r="BE85" s="124">
        <f>1+BC85</f>
        <v>22</v>
      </c>
      <c r="BF85" s="124"/>
      <c r="BG85" s="124">
        <f>1+BE85</f>
        <v>23</v>
      </c>
      <c r="BH85" s="124"/>
      <c r="BI85" s="124">
        <f>1+BG85</f>
        <v>24</v>
      </c>
      <c r="BJ85" s="124"/>
      <c r="BK85" s="124">
        <f>1+BI85</f>
        <v>25</v>
      </c>
      <c r="BL85" s="124"/>
      <c r="BM85" s="124">
        <f>1+BK85</f>
        <v>26</v>
      </c>
      <c r="BN85" s="124"/>
      <c r="BO85" s="124">
        <f>1+BM85</f>
        <v>27</v>
      </c>
      <c r="BP85" s="124"/>
      <c r="BQ85" s="124">
        <f>1+BO85</f>
        <v>28</v>
      </c>
      <c r="BR85" s="124"/>
      <c r="BS85" s="124">
        <f>1+BQ85</f>
        <v>29</v>
      </c>
      <c r="BT85" s="124"/>
      <c r="BU85" s="124">
        <f>1+BS85</f>
        <v>30</v>
      </c>
      <c r="BV85" s="124"/>
      <c r="BW85" s="124">
        <f>1+BU85</f>
        <v>31</v>
      </c>
      <c r="BX85" s="124"/>
      <c r="BY85" s="124">
        <f>1+BW85</f>
        <v>32</v>
      </c>
      <c r="BZ85" s="124"/>
      <c r="CA85" s="124">
        <f>1+BY85</f>
        <v>33</v>
      </c>
      <c r="CB85" s="124"/>
      <c r="CC85" s="124">
        <f>1+CA85</f>
        <v>34</v>
      </c>
      <c r="CD85" s="124"/>
      <c r="CE85" s="124"/>
      <c r="CF85" s="124"/>
      <c r="CG85" s="124"/>
      <c r="CH85" s="124"/>
      <c r="CI85" s="124"/>
      <c r="CJ85" s="124">
        <f>1+CC85</f>
        <v>35</v>
      </c>
      <c r="CK85" s="124"/>
      <c r="CL85" s="124"/>
      <c r="CM85" s="124">
        <f>1+CJ85</f>
        <v>36</v>
      </c>
      <c r="CN85" s="124"/>
      <c r="CO85" s="124">
        <f>1+CM85</f>
        <v>37</v>
      </c>
      <c r="CP85" s="125"/>
    </row>
    <row r="86" spans="4:207" ht="13.2" customHeight="1" x14ac:dyDescent="0.25">
      <c r="D86" s="126" t="s">
        <v>221</v>
      </c>
      <c r="N86" s="127"/>
      <c r="O86" s="139" t="str">
        <f>CZ86</f>
        <v>S</v>
      </c>
      <c r="P86" s="127"/>
      <c r="Q86" s="139" t="str">
        <f>DB86</f>
        <v>T</v>
      </c>
      <c r="R86" s="127"/>
      <c r="S86" s="139" t="str">
        <f>DD86</f>
        <v>R</v>
      </c>
      <c r="T86" s="127"/>
      <c r="U86" s="139" t="str">
        <f>DF86</f>
        <v>Y</v>
      </c>
      <c r="V86" s="127"/>
      <c r="W86" s="139" t="str">
        <f>DH86</f>
        <v>D</v>
      </c>
      <c r="X86" s="127"/>
      <c r="Y86" s="139" t="str">
        <f>DJ86</f>
        <v>O</v>
      </c>
      <c r="Z86" s="127"/>
      <c r="AA86" s="139" t="str">
        <f>DL86</f>
        <v>M</v>
      </c>
      <c r="AB86" s="127"/>
      <c r="AC86" s="139" t="str">
        <f>DN86</f>
        <v/>
      </c>
      <c r="AD86" s="127"/>
      <c r="AE86" s="139" t="str">
        <f>DP86</f>
        <v/>
      </c>
      <c r="AF86" s="127"/>
      <c r="AG86" s="139" t="str">
        <f>DR86</f>
        <v/>
      </c>
      <c r="AH86" s="127"/>
      <c r="AI86" s="139" t="str">
        <f>DT86</f>
        <v/>
      </c>
      <c r="AJ86" s="127"/>
      <c r="AK86" s="139" t="str">
        <f>DV86</f>
        <v/>
      </c>
      <c r="AL86" s="127"/>
      <c r="AM86" s="139" t="str">
        <f>DX86</f>
        <v/>
      </c>
      <c r="AN86" s="127"/>
      <c r="AO86" s="139" t="str">
        <f>DZ86</f>
        <v/>
      </c>
      <c r="AP86" s="127"/>
      <c r="AQ86" s="139" t="str">
        <f>EB86</f>
        <v/>
      </c>
      <c r="AR86" s="127"/>
      <c r="AS86" s="139" t="str">
        <f>ED86</f>
        <v/>
      </c>
      <c r="AT86" s="127"/>
      <c r="AU86" s="139" t="str">
        <f>EF86</f>
        <v/>
      </c>
      <c r="AV86" s="127"/>
      <c r="AW86" s="139" t="str">
        <f>EH86</f>
        <v/>
      </c>
      <c r="AX86" s="127"/>
      <c r="AY86" s="139" t="str">
        <f>EJ86</f>
        <v/>
      </c>
      <c r="AZ86" s="127"/>
      <c r="BA86" s="139" t="str">
        <f>EL86</f>
        <v/>
      </c>
      <c r="BB86" s="127"/>
      <c r="BC86" s="139" t="str">
        <f>EN86</f>
        <v/>
      </c>
      <c r="BD86" s="127"/>
      <c r="BE86" s="139" t="str">
        <f>EP86</f>
        <v/>
      </c>
      <c r="BF86" s="127"/>
      <c r="BG86" s="139" t="str">
        <f>ER86</f>
        <v/>
      </c>
      <c r="BH86" s="127"/>
      <c r="BI86" s="139" t="str">
        <f>ET86</f>
        <v/>
      </c>
      <c r="BJ86" s="127"/>
      <c r="BK86" s="139" t="str">
        <f>EV86</f>
        <v/>
      </c>
      <c r="BL86" s="127"/>
      <c r="BM86" s="139" t="str">
        <f>EX86</f>
        <v/>
      </c>
      <c r="BN86" s="127"/>
      <c r="BO86" s="139" t="str">
        <f>EZ86</f>
        <v/>
      </c>
      <c r="BP86" s="127"/>
      <c r="BQ86" s="139" t="str">
        <f>FB86</f>
        <v/>
      </c>
      <c r="BR86" s="127"/>
      <c r="BS86" s="139" t="str">
        <f>FD86</f>
        <v/>
      </c>
      <c r="BT86" s="127"/>
      <c r="BU86" s="139" t="str">
        <f>FF86</f>
        <v/>
      </c>
      <c r="BV86" s="127"/>
      <c r="BW86" s="139" t="str">
        <f>FH86</f>
        <v/>
      </c>
      <c r="BX86" s="127"/>
      <c r="BY86" s="139" t="str">
        <f>FJ86</f>
        <v/>
      </c>
      <c r="BZ86" s="127"/>
      <c r="CA86" s="139" t="str">
        <f>FL86</f>
        <v/>
      </c>
      <c r="CB86" s="127"/>
      <c r="CC86" s="176"/>
      <c r="CD86" s="153"/>
      <c r="CE86" s="176"/>
      <c r="CF86" s="153"/>
      <c r="CG86" s="342" t="s">
        <v>222</v>
      </c>
      <c r="CH86" s="127"/>
      <c r="CI86" s="177" t="str">
        <f>GQ86</f>
        <v>D</v>
      </c>
      <c r="CJ86" s="178"/>
      <c r="CK86" s="177" t="str">
        <f>GS86</f>
        <v>R</v>
      </c>
      <c r="CL86" s="127"/>
      <c r="CM86" s="177" t="str">
        <f>GU86</f>
        <v>.</v>
      </c>
      <c r="CN86" s="127"/>
      <c r="CO86" s="177" t="str">
        <f>GW86</f>
        <v/>
      </c>
      <c r="CV86" s="651" t="str">
        <f>'TRUST VREALYS QUESTIONNAIRE'!AE30</f>
        <v>STRYDOM</v>
      </c>
      <c r="CW86" s="652"/>
      <c r="CX86" s="653"/>
      <c r="CZ86" s="131" t="str">
        <f>MID($CV86,CZ$25,1)</f>
        <v>S</v>
      </c>
      <c r="DB86" s="131" t="str">
        <f>MID($CV86,DB$25,1)</f>
        <v>T</v>
      </c>
      <c r="DD86" s="131" t="str">
        <f>MID($CV86,DD$25,1)</f>
        <v>R</v>
      </c>
      <c r="DF86" s="131" t="str">
        <f>MID($CV86,DF$25,1)</f>
        <v>Y</v>
      </c>
      <c r="DH86" s="131" t="str">
        <f>MID($CV86,DH$25,1)</f>
        <v>D</v>
      </c>
      <c r="DJ86" s="131" t="str">
        <f>MID($CV86,DJ$25,1)</f>
        <v>O</v>
      </c>
      <c r="DL86" s="131" t="str">
        <f>MID($CV86,DL$25,1)</f>
        <v>M</v>
      </c>
      <c r="DN86" s="131" t="str">
        <f>MID($CV86,DN$25,1)</f>
        <v/>
      </c>
      <c r="DP86" s="131" t="str">
        <f>MID($CV86,DP$25,1)</f>
        <v/>
      </c>
      <c r="DR86" s="131" t="str">
        <f>MID($CV86,DR$25,1)</f>
        <v/>
      </c>
      <c r="DT86" s="131" t="str">
        <f>MID($CV86,DT$25,1)</f>
        <v/>
      </c>
      <c r="DV86" s="131" t="str">
        <f>MID($CV86,DV$25,1)</f>
        <v/>
      </c>
      <c r="DX86" s="131" t="str">
        <f>MID($CV86,DX$25,1)</f>
        <v/>
      </c>
      <c r="DZ86" s="131" t="str">
        <f>MID($CV86,DZ$25,1)</f>
        <v/>
      </c>
      <c r="EB86" s="131" t="str">
        <f>MID($CV86,EB$25,1)</f>
        <v/>
      </c>
      <c r="ED86" s="131" t="str">
        <f>MID($CV86,ED$25,1)</f>
        <v/>
      </c>
      <c r="EF86" s="131" t="str">
        <f>MID($CV86,EF$25,1)</f>
        <v/>
      </c>
      <c r="EH86" s="131" t="str">
        <f>MID($CV86,EH$25,1)</f>
        <v/>
      </c>
      <c r="EJ86" s="131" t="str">
        <f>MID($CV86,EJ$25,1)</f>
        <v/>
      </c>
      <c r="EL86" s="131" t="str">
        <f>MID($CV86,EL$25,1)</f>
        <v/>
      </c>
      <c r="EN86" s="131" t="str">
        <f>MID($CV86,EN$25,1)</f>
        <v/>
      </c>
      <c r="EP86" s="131" t="str">
        <f>MID($CV86,EP$25,1)</f>
        <v/>
      </c>
      <c r="ER86" s="131" t="str">
        <f>MID($CV86,ER$25,1)</f>
        <v/>
      </c>
      <c r="ET86" s="131" t="str">
        <f>MID($CV86,ET$25,1)</f>
        <v/>
      </c>
      <c r="EV86" s="131" t="str">
        <f>MID($CV86,EV$25,1)</f>
        <v/>
      </c>
      <c r="EX86" s="131" t="str">
        <f>MID($CV86,EX$25,1)</f>
        <v/>
      </c>
      <c r="EZ86" s="131" t="str">
        <f>MID($CV86,EZ$25,1)</f>
        <v/>
      </c>
      <c r="FB86" s="131" t="str">
        <f>MID($CV86,FB$25,1)</f>
        <v/>
      </c>
      <c r="FD86" s="131" t="str">
        <f>MID($CV86,FD$25,1)</f>
        <v/>
      </c>
      <c r="FF86" s="131" t="str">
        <f>MID($CV86,FF$25,1)</f>
        <v/>
      </c>
      <c r="FH86" s="131" t="str">
        <f>MID($CV86,FH$25,1)</f>
        <v/>
      </c>
      <c r="FJ86" s="131" t="str">
        <f>MID($CV86,FJ$25,1)</f>
        <v/>
      </c>
      <c r="FL86" s="131" t="str">
        <f>MID($CV86,FL$25,1)</f>
        <v/>
      </c>
      <c r="FN86" s="131" t="str">
        <f>MID($CV86,FN$25,1)</f>
        <v/>
      </c>
      <c r="FP86" s="131" t="str">
        <f>MID($CV86,FP$25,1)</f>
        <v/>
      </c>
      <c r="FR86" s="131" t="str">
        <f>MID($CV86,FR$25,1)</f>
        <v/>
      </c>
      <c r="FT86" s="131" t="str">
        <f>MID($CV86,FT$25,1)</f>
        <v/>
      </c>
      <c r="FV86" s="131" t="str">
        <f>MID($CV86,FV$25,1)</f>
        <v/>
      </c>
      <c r="FX86" s="131" t="str">
        <f>MID($CV86,FX$25,1)</f>
        <v/>
      </c>
      <c r="FZ86" s="131" t="str">
        <f>MID($CV86,FZ$25,1)</f>
        <v/>
      </c>
      <c r="GB86" s="131" t="str">
        <f>MID($CV86,GB$25,1)</f>
        <v/>
      </c>
      <c r="GD86" s="131" t="str">
        <f>MID($CV86,GD$25,1)</f>
        <v/>
      </c>
      <c r="GF86" s="131" t="str">
        <f>MID($CV86,GF$25,1)</f>
        <v/>
      </c>
      <c r="GH86" s="131" t="str">
        <f>MID($CV86,GH$25,1)</f>
        <v/>
      </c>
      <c r="GJ86" s="131" t="str">
        <f>MID($CV86,GJ$25,1)</f>
        <v/>
      </c>
      <c r="GM86" s="651" t="str">
        <f>'TRUST VREALYS QUESTIONNAIRE'!AG30</f>
        <v>DR.</v>
      </c>
      <c r="GN86" s="652"/>
      <c r="GO86" s="653"/>
      <c r="GQ86" s="131" t="str">
        <f>MID($GM86,GQ$84,1)</f>
        <v>D</v>
      </c>
      <c r="GS86" s="131" t="str">
        <f>MID($GM86,GS$84,1)</f>
        <v>R</v>
      </c>
      <c r="GU86" s="131" t="str">
        <f>MID($GM86,GU$84,1)</f>
        <v>.</v>
      </c>
      <c r="GW86" s="131" t="str">
        <f>MID($GM86,GW$84,1)</f>
        <v/>
      </c>
      <c r="GY86" s="131" t="str">
        <f>MID($GM86,GY$84,1)</f>
        <v/>
      </c>
    </row>
    <row r="87" spans="4:207" ht="3" customHeight="1" x14ac:dyDescent="0.25">
      <c r="E87" s="126"/>
      <c r="N87" s="127"/>
      <c r="O87" s="127"/>
      <c r="P87" s="127"/>
      <c r="Q87" s="127"/>
      <c r="R87" s="127"/>
      <c r="S87" s="127"/>
      <c r="T87" s="127"/>
      <c r="U87" s="127"/>
      <c r="V87" s="127"/>
      <c r="W87" s="127"/>
      <c r="X87" s="127"/>
      <c r="Y87" s="127"/>
      <c r="Z87" s="127"/>
      <c r="AA87" s="127"/>
      <c r="AB87" s="127"/>
      <c r="AC87" s="127"/>
      <c r="AD87" s="127"/>
      <c r="AE87" s="127"/>
      <c r="AF87" s="127"/>
      <c r="AG87" s="127"/>
      <c r="AH87" s="127"/>
      <c r="AI87" s="127"/>
      <c r="AJ87" s="127"/>
      <c r="AK87" s="127"/>
      <c r="AL87" s="127"/>
      <c r="AM87" s="127"/>
      <c r="AN87" s="127"/>
      <c r="AO87" s="127"/>
      <c r="AP87" s="127"/>
      <c r="AQ87" s="127"/>
      <c r="AR87" s="127"/>
      <c r="AS87" s="127"/>
      <c r="AT87" s="127"/>
      <c r="AU87" s="127"/>
      <c r="AV87" s="127"/>
      <c r="AW87" s="127"/>
      <c r="AX87" s="127"/>
      <c r="AY87" s="127"/>
      <c r="AZ87" s="127"/>
      <c r="BA87" s="127"/>
      <c r="BB87" s="127"/>
      <c r="BC87" s="127"/>
      <c r="BD87" s="127"/>
      <c r="BE87" s="127"/>
      <c r="BF87" s="127"/>
      <c r="BG87" s="127"/>
      <c r="BH87" s="127"/>
      <c r="BI87" s="127"/>
      <c r="BJ87" s="127"/>
      <c r="BK87" s="127"/>
      <c r="BL87" s="127"/>
      <c r="BM87" s="127"/>
      <c r="BN87" s="127"/>
      <c r="BO87" s="127"/>
      <c r="BP87" s="127"/>
      <c r="BQ87" s="127"/>
      <c r="BR87" s="127"/>
      <c r="BS87" s="127"/>
      <c r="BT87" s="127"/>
      <c r="BU87" s="127"/>
      <c r="BV87" s="127"/>
      <c r="BW87" s="127"/>
      <c r="BX87" s="127"/>
      <c r="BY87" s="127"/>
      <c r="BZ87" s="127"/>
      <c r="CA87" s="127"/>
      <c r="CB87" s="127"/>
      <c r="CC87" s="176"/>
      <c r="CD87" s="153"/>
      <c r="CE87" s="176"/>
      <c r="CF87" s="153"/>
      <c r="CG87" s="176"/>
      <c r="CH87" s="153"/>
      <c r="CI87" s="178"/>
      <c r="CJ87" s="178"/>
      <c r="CK87" s="178"/>
      <c r="CL87" s="153"/>
      <c r="CM87" s="176"/>
      <c r="CN87" s="153"/>
      <c r="CO87" s="176"/>
      <c r="CP87" s="136"/>
    </row>
    <row r="88" spans="4:207" ht="13.2" customHeight="1" x14ac:dyDescent="0.25">
      <c r="D88" s="126" t="s">
        <v>223</v>
      </c>
      <c r="N88" s="127"/>
      <c r="O88" s="139" t="str">
        <f>CZ88</f>
        <v>S</v>
      </c>
      <c r="P88" s="127"/>
      <c r="Q88" s="139" t="str">
        <f>DB88</f>
        <v>T</v>
      </c>
      <c r="R88" s="127"/>
      <c r="S88" s="139" t="str">
        <f>DD88</f>
        <v>E</v>
      </c>
      <c r="T88" s="127"/>
      <c r="U88" s="139" t="str">
        <f>DF88</f>
        <v>F</v>
      </c>
      <c r="V88" s="127"/>
      <c r="W88" s="139" t="str">
        <f>DH88</f>
        <v>A</v>
      </c>
      <c r="X88" s="127"/>
      <c r="Y88" s="139" t="str">
        <f>DJ88</f>
        <v>N</v>
      </c>
      <c r="Z88" s="127"/>
      <c r="AA88" s="139" t="str">
        <f>DL88</f>
        <v xml:space="preserve"> </v>
      </c>
      <c r="AB88" s="127"/>
      <c r="AC88" s="139" t="str">
        <f>DN88</f>
        <v/>
      </c>
      <c r="AD88" s="127"/>
      <c r="AE88" s="139" t="str">
        <f>DP88</f>
        <v/>
      </c>
      <c r="AF88" s="127"/>
      <c r="AG88" s="139" t="str">
        <f>DR88</f>
        <v/>
      </c>
      <c r="AH88" s="127"/>
      <c r="AI88" s="139" t="str">
        <f>DT88</f>
        <v/>
      </c>
      <c r="AJ88" s="127"/>
      <c r="AK88" s="139" t="str">
        <f>DV88</f>
        <v/>
      </c>
      <c r="AL88" s="127"/>
      <c r="AM88" s="139" t="str">
        <f>DX88</f>
        <v/>
      </c>
      <c r="AN88" s="127"/>
      <c r="AO88" s="139" t="str">
        <f>DZ88</f>
        <v/>
      </c>
      <c r="AP88" s="127"/>
      <c r="AQ88" s="139" t="str">
        <f>EB88</f>
        <v/>
      </c>
      <c r="AR88" s="127"/>
      <c r="AS88" s="139" t="str">
        <f>ED88</f>
        <v/>
      </c>
      <c r="AT88" s="127"/>
      <c r="AU88" s="139" t="str">
        <f>EF88</f>
        <v/>
      </c>
      <c r="AV88" s="127"/>
      <c r="AW88" s="139" t="str">
        <f>EH88</f>
        <v/>
      </c>
      <c r="AX88" s="127"/>
      <c r="AY88" s="139" t="str">
        <f>EJ88</f>
        <v/>
      </c>
      <c r="AZ88" s="127"/>
      <c r="BA88" s="139" t="str">
        <f>EL88</f>
        <v/>
      </c>
      <c r="BB88" s="127"/>
      <c r="BC88" s="139" t="str">
        <f>EN88</f>
        <v/>
      </c>
      <c r="BD88" s="127"/>
      <c r="BE88" s="139" t="str">
        <f>EP88</f>
        <v/>
      </c>
      <c r="BF88" s="127"/>
      <c r="BG88" s="139" t="str">
        <f>ER88</f>
        <v/>
      </c>
      <c r="BH88" s="127"/>
      <c r="BI88" s="139" t="str">
        <f>ET88</f>
        <v/>
      </c>
      <c r="BJ88" s="127"/>
      <c r="BK88" s="139" t="str">
        <f>EV88</f>
        <v/>
      </c>
      <c r="BL88" s="127"/>
      <c r="BM88" s="139" t="str">
        <f>EX88</f>
        <v/>
      </c>
      <c r="BN88" s="127"/>
      <c r="BO88" s="139" t="str">
        <f>EZ88</f>
        <v/>
      </c>
      <c r="BP88" s="127"/>
      <c r="BQ88" s="139" t="str">
        <f>FB88</f>
        <v/>
      </c>
      <c r="BR88" s="127"/>
      <c r="BS88" s="139" t="str">
        <f>FD88</f>
        <v/>
      </c>
      <c r="BT88" s="127"/>
      <c r="BU88" s="139" t="str">
        <f>FF88</f>
        <v/>
      </c>
      <c r="BV88" s="127"/>
      <c r="BW88" s="139" t="str">
        <f>FH88</f>
        <v/>
      </c>
      <c r="BX88" s="127"/>
      <c r="BY88" s="139" t="str">
        <f>FJ88</f>
        <v/>
      </c>
      <c r="BZ88" s="127"/>
      <c r="CA88" s="139" t="str">
        <f>FL88</f>
        <v/>
      </c>
      <c r="CB88" s="127"/>
      <c r="CC88" s="139" t="str">
        <f>FN88</f>
        <v/>
      </c>
      <c r="CD88" s="127"/>
      <c r="CE88" s="139" t="str">
        <f>FP88</f>
        <v/>
      </c>
      <c r="CF88" s="127"/>
      <c r="CG88" s="139" t="str">
        <f>FR88</f>
        <v/>
      </c>
      <c r="CH88" s="127"/>
      <c r="CI88" s="139" t="str">
        <f>FT88</f>
        <v/>
      </c>
      <c r="CJ88" s="127"/>
      <c r="CK88" s="139" t="str">
        <f>FV88</f>
        <v/>
      </c>
      <c r="CL88" s="127"/>
      <c r="CM88" s="139" t="str">
        <f>FX88</f>
        <v/>
      </c>
      <c r="CN88" s="127"/>
      <c r="CO88" s="139" t="str">
        <f>FZ88</f>
        <v/>
      </c>
      <c r="CP88" s="127"/>
      <c r="CV88" s="651" t="str">
        <f>'TRUST VREALYS QUESTIONNAIRE'!AD30</f>
        <v xml:space="preserve">STEFAN </v>
      </c>
      <c r="CW88" s="652"/>
      <c r="CX88" s="653"/>
      <c r="CZ88" s="131" t="str">
        <f>MID($CV88,CZ$25,1)</f>
        <v>S</v>
      </c>
      <c r="DB88" s="131" t="str">
        <f>MID($CV88,DB$25,1)</f>
        <v>T</v>
      </c>
      <c r="DD88" s="131" t="str">
        <f>MID($CV88,DD$25,1)</f>
        <v>E</v>
      </c>
      <c r="DF88" s="131" t="str">
        <f>MID($CV88,DF$25,1)</f>
        <v>F</v>
      </c>
      <c r="DH88" s="131" t="str">
        <f>MID($CV88,DH$25,1)</f>
        <v>A</v>
      </c>
      <c r="DJ88" s="131" t="str">
        <f>MID($CV88,DJ$25,1)</f>
        <v>N</v>
      </c>
      <c r="DL88" s="131" t="str">
        <f>MID($CV88,DL$25,1)</f>
        <v xml:space="preserve"> </v>
      </c>
      <c r="DN88" s="131" t="str">
        <f>MID($CV88,DN$25,1)</f>
        <v/>
      </c>
      <c r="DP88" s="131" t="str">
        <f>MID($CV88,DP$25,1)</f>
        <v/>
      </c>
      <c r="DR88" s="131" t="str">
        <f>MID($CV88,DR$25,1)</f>
        <v/>
      </c>
      <c r="DT88" s="131" t="str">
        <f>MID($CV88,DT$25,1)</f>
        <v/>
      </c>
      <c r="DV88" s="131" t="str">
        <f>MID($CV88,DV$25,1)</f>
        <v/>
      </c>
      <c r="DX88" s="131" t="str">
        <f>MID($CV88,DX$25,1)</f>
        <v/>
      </c>
      <c r="DZ88" s="131" t="str">
        <f>MID($CV88,DZ$25,1)</f>
        <v/>
      </c>
      <c r="EB88" s="131" t="str">
        <f>MID($CV88,EB$25,1)</f>
        <v/>
      </c>
      <c r="ED88" s="131" t="str">
        <f>MID($CV88,ED$25,1)</f>
        <v/>
      </c>
      <c r="EF88" s="131" t="str">
        <f>MID($CV88,EF$25,1)</f>
        <v/>
      </c>
      <c r="EH88" s="131" t="str">
        <f>MID($CV88,EH$25,1)</f>
        <v/>
      </c>
      <c r="EJ88" s="131" t="str">
        <f>MID($CV88,EJ$25,1)</f>
        <v/>
      </c>
      <c r="EL88" s="131" t="str">
        <f>MID($CV88,EL$25,1)</f>
        <v/>
      </c>
      <c r="EN88" s="131" t="str">
        <f>MID($CV88,EN$25,1)</f>
        <v/>
      </c>
      <c r="EP88" s="131" t="str">
        <f>MID($CV88,EP$25,1)</f>
        <v/>
      </c>
      <c r="ER88" s="131" t="str">
        <f>MID($CV88,ER$25,1)</f>
        <v/>
      </c>
      <c r="ET88" s="131" t="str">
        <f>MID($CV88,ET$25,1)</f>
        <v/>
      </c>
      <c r="EV88" s="131" t="str">
        <f>MID($CV88,EV$25,1)</f>
        <v/>
      </c>
      <c r="EX88" s="131" t="str">
        <f>MID($CV88,EX$25,1)</f>
        <v/>
      </c>
      <c r="EZ88" s="131" t="str">
        <f>MID($CV88,EZ$25,1)</f>
        <v/>
      </c>
      <c r="FB88" s="131" t="str">
        <f>MID($CV88,FB$25,1)</f>
        <v/>
      </c>
      <c r="FD88" s="131" t="str">
        <f>MID($CV88,FD$25,1)</f>
        <v/>
      </c>
      <c r="FF88" s="131" t="str">
        <f>MID($CV88,FF$25,1)</f>
        <v/>
      </c>
      <c r="FH88" s="131" t="str">
        <f>MID($CV88,FH$25,1)</f>
        <v/>
      </c>
      <c r="FJ88" s="131" t="str">
        <f>MID($CV88,FJ$25,1)</f>
        <v/>
      </c>
      <c r="FL88" s="131" t="str">
        <f>MID($CV88,FL$25,1)</f>
        <v/>
      </c>
      <c r="FN88" s="131" t="str">
        <f>MID($CV88,FN$25,1)</f>
        <v/>
      </c>
      <c r="FP88" s="131" t="str">
        <f>MID($CV88,FP$25,1)</f>
        <v/>
      </c>
      <c r="FR88" s="131" t="str">
        <f>MID($CV88,FR$25,1)</f>
        <v/>
      </c>
      <c r="FT88" s="131" t="str">
        <f>MID($CV88,FT$25,1)</f>
        <v/>
      </c>
      <c r="FV88" s="131" t="str">
        <f>MID($CV88,FV$25,1)</f>
        <v/>
      </c>
      <c r="FX88" s="131" t="str">
        <f>MID($CV88,FX$25,1)</f>
        <v/>
      </c>
      <c r="FZ88" s="131" t="str">
        <f>MID($CV88,FZ$25,1)</f>
        <v/>
      </c>
      <c r="GB88" s="131" t="str">
        <f>MID($CV88,GB$25,1)</f>
        <v/>
      </c>
      <c r="GD88" s="131" t="str">
        <f>MID($CV88,GD$25,1)</f>
        <v/>
      </c>
      <c r="GF88" s="131" t="str">
        <f>MID($CV88,GF$25,1)</f>
        <v/>
      </c>
      <c r="GH88" s="131" t="str">
        <f>MID($CV88,GH$25,1)</f>
        <v/>
      </c>
      <c r="GJ88" s="131" t="str">
        <f>MID($CV88,GJ$25,1)</f>
        <v/>
      </c>
    </row>
    <row r="89" spans="4:207" ht="3.75" customHeight="1" x14ac:dyDescent="0.25">
      <c r="E89" s="126"/>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127"/>
      <c r="AM89" s="127"/>
      <c r="AN89" s="127"/>
      <c r="AO89" s="127"/>
      <c r="AP89" s="127"/>
      <c r="AQ89" s="127"/>
      <c r="AR89" s="127"/>
      <c r="AS89" s="127"/>
      <c r="AT89" s="127"/>
      <c r="AU89" s="127"/>
      <c r="AV89" s="127"/>
      <c r="AW89" s="127"/>
      <c r="AX89" s="127"/>
      <c r="AY89" s="127"/>
      <c r="AZ89" s="127"/>
      <c r="BA89" s="127"/>
      <c r="BB89" s="127"/>
      <c r="BC89" s="127"/>
      <c r="BD89" s="127"/>
      <c r="BE89" s="127"/>
      <c r="BF89" s="127"/>
      <c r="BG89" s="127"/>
      <c r="BH89" s="127"/>
      <c r="BI89" s="127"/>
      <c r="BJ89" s="127"/>
      <c r="BK89" s="127"/>
      <c r="BL89" s="127"/>
      <c r="BM89" s="127"/>
      <c r="BN89" s="127"/>
      <c r="BO89" s="127"/>
      <c r="BP89" s="127"/>
      <c r="BQ89" s="127"/>
      <c r="BR89" s="127"/>
      <c r="BS89" s="127"/>
      <c r="BT89" s="127"/>
      <c r="BU89" s="127"/>
      <c r="BV89" s="127"/>
      <c r="BW89" s="127"/>
      <c r="BX89" s="127"/>
      <c r="BY89" s="127"/>
      <c r="BZ89" s="127"/>
      <c r="CA89" s="127"/>
      <c r="CB89" s="127"/>
      <c r="CC89" s="127"/>
      <c r="CD89" s="127"/>
      <c r="CE89" s="127"/>
      <c r="CF89" s="127"/>
      <c r="CG89" s="127"/>
      <c r="CH89" s="127"/>
      <c r="CI89" s="127"/>
      <c r="CJ89" s="127"/>
      <c r="CK89" s="127"/>
      <c r="CL89" s="127"/>
      <c r="CM89" s="127"/>
      <c r="CN89" s="127"/>
      <c r="CO89" s="127"/>
    </row>
    <row r="90" spans="4:207" ht="13.2" customHeight="1" x14ac:dyDescent="0.25">
      <c r="E90" s="126"/>
      <c r="N90" s="132"/>
      <c r="O90" s="369"/>
      <c r="P90" s="129"/>
      <c r="Q90" s="369"/>
      <c r="R90" s="129"/>
      <c r="S90" s="369"/>
      <c r="T90" s="129"/>
      <c r="U90" s="369"/>
      <c r="V90" s="129"/>
      <c r="W90" s="369"/>
      <c r="X90" s="129"/>
      <c r="Y90" s="369"/>
      <c r="Z90" s="129"/>
      <c r="AA90" s="369"/>
      <c r="AB90" s="129"/>
      <c r="AC90" s="369"/>
      <c r="AD90" s="129"/>
      <c r="AE90" s="369"/>
      <c r="AF90" s="129"/>
      <c r="AG90" s="369"/>
      <c r="AH90" s="129"/>
      <c r="AI90" s="369"/>
      <c r="AJ90" s="129"/>
      <c r="AK90" s="369"/>
      <c r="AL90" s="129"/>
      <c r="AM90" s="369"/>
      <c r="AN90" s="129"/>
      <c r="AO90" s="369"/>
      <c r="AP90" s="129"/>
      <c r="AQ90" s="369"/>
      <c r="AR90" s="129"/>
      <c r="AS90" s="369"/>
      <c r="AT90" s="129"/>
      <c r="AU90" s="369"/>
      <c r="AV90" s="129"/>
      <c r="AW90" s="369"/>
      <c r="AX90" s="129"/>
      <c r="AY90" s="369"/>
      <c r="AZ90" s="129"/>
      <c r="BA90" s="369"/>
      <c r="BB90" s="129"/>
      <c r="BC90" s="369"/>
      <c r="BD90" s="129"/>
      <c r="BE90" s="369"/>
      <c r="BF90" s="129"/>
      <c r="BG90" s="369"/>
      <c r="BH90" s="129"/>
      <c r="BI90" s="369"/>
      <c r="BJ90" s="129"/>
      <c r="BK90" s="369"/>
      <c r="BL90" s="129"/>
      <c r="BM90" s="369"/>
      <c r="BN90" s="129"/>
      <c r="BO90" s="369"/>
      <c r="BP90" s="129"/>
      <c r="BQ90" s="369"/>
      <c r="BR90" s="129"/>
      <c r="BS90" s="369"/>
      <c r="BT90" s="129"/>
      <c r="BU90" s="369"/>
      <c r="BV90" s="129"/>
      <c r="BW90" s="369"/>
      <c r="BX90" s="129"/>
      <c r="BY90" s="369"/>
      <c r="BZ90" s="129"/>
      <c r="CA90" s="369"/>
      <c r="CB90" s="129"/>
      <c r="CC90" s="369"/>
      <c r="CD90" s="129"/>
      <c r="CE90" s="369"/>
      <c r="CF90" s="129"/>
      <c r="CG90" s="369"/>
      <c r="CH90" s="129"/>
      <c r="CI90" s="369"/>
      <c r="CJ90" s="129"/>
      <c r="CK90" s="369"/>
      <c r="CL90" s="129"/>
      <c r="CM90" s="369"/>
      <c r="CN90" s="129"/>
      <c r="CO90" s="369"/>
    </row>
    <row r="91" spans="4:207" ht="3" customHeight="1" x14ac:dyDescent="0.25"/>
    <row r="92" spans="4:207" ht="13.2" customHeight="1" x14ac:dyDescent="0.25">
      <c r="D92" s="126" t="s">
        <v>224</v>
      </c>
      <c r="N92" s="127"/>
      <c r="O92" s="369" t="s">
        <v>225</v>
      </c>
      <c r="P92" s="174"/>
      <c r="Q92" s="369" t="s">
        <v>226</v>
      </c>
      <c r="R92" s="174"/>
      <c r="S92" s="369" t="s">
        <v>227</v>
      </c>
      <c r="T92" s="174"/>
      <c r="U92" s="369" t="s">
        <v>228</v>
      </c>
      <c r="V92" s="174"/>
      <c r="W92" s="369" t="s">
        <v>229</v>
      </c>
      <c r="X92" s="174"/>
      <c r="Y92" s="369" t="s">
        <v>230</v>
      </c>
      <c r="Z92" s="174"/>
      <c r="AA92" s="369" t="s">
        <v>231</v>
      </c>
      <c r="AB92" s="174"/>
      <c r="AC92" s="369" t="s">
        <v>232</v>
      </c>
      <c r="AD92" s="174"/>
      <c r="AE92" s="369" t="s">
        <v>233</v>
      </c>
      <c r="AF92" s="174"/>
      <c r="AG92" s="369" t="s">
        <v>234</v>
      </c>
      <c r="AH92" s="174"/>
      <c r="AI92" s="369" t="s">
        <v>235</v>
      </c>
      <c r="AJ92" s="174"/>
      <c r="AK92" s="369" t="s">
        <v>231</v>
      </c>
      <c r="AL92" s="174"/>
      <c r="AM92" s="369" t="s">
        <v>236</v>
      </c>
      <c r="AN92" s="174"/>
      <c r="AO92" s="369"/>
      <c r="AP92" s="174"/>
      <c r="AQ92" s="369"/>
      <c r="AR92" s="174"/>
      <c r="AS92" s="369"/>
      <c r="AT92" s="174"/>
      <c r="AU92" s="369"/>
      <c r="AV92" s="174"/>
      <c r="AW92" s="369"/>
      <c r="AX92" s="174"/>
      <c r="AY92" s="369"/>
      <c r="AZ92" s="174"/>
      <c r="BA92" s="369"/>
      <c r="BB92" s="174"/>
      <c r="BC92" s="369"/>
      <c r="BD92" s="174"/>
      <c r="BE92" s="369"/>
      <c r="BF92" s="174"/>
      <c r="BG92" s="369"/>
      <c r="BH92" s="174"/>
      <c r="BI92" s="369"/>
      <c r="BJ92" s="174"/>
      <c r="BK92" s="369"/>
      <c r="BL92" s="174"/>
      <c r="BM92" s="369"/>
      <c r="BN92" s="174"/>
      <c r="BO92" s="369"/>
      <c r="BP92" s="174"/>
      <c r="BQ92" s="369"/>
      <c r="BR92" s="174"/>
      <c r="BS92" s="369"/>
      <c r="BT92" s="174"/>
      <c r="BU92" s="369"/>
      <c r="BV92" s="174"/>
      <c r="BW92" s="369"/>
      <c r="BX92" s="174"/>
      <c r="BY92" s="369"/>
      <c r="BZ92" s="174"/>
      <c r="CA92" s="369"/>
      <c r="CB92" s="174"/>
      <c r="CC92" s="369"/>
      <c r="CD92" s="174"/>
      <c r="CE92" s="369"/>
      <c r="CF92" s="174"/>
      <c r="CG92" s="369"/>
      <c r="CH92" s="174"/>
      <c r="CI92" s="369"/>
      <c r="CJ92" s="174"/>
      <c r="CK92" s="369"/>
      <c r="CL92" s="174"/>
      <c r="CM92" s="369"/>
      <c r="CN92" s="174"/>
      <c r="CO92" s="369"/>
      <c r="CP92" s="174"/>
    </row>
    <row r="93" spans="4:207" ht="3" customHeight="1" x14ac:dyDescent="0.25"/>
    <row r="94" spans="4:207" ht="13.2" customHeight="1" x14ac:dyDescent="0.25">
      <c r="D94" s="126" t="s">
        <v>237</v>
      </c>
      <c r="O94" s="139" t="str">
        <f>CZ94</f>
        <v>7</v>
      </c>
      <c r="P94" s="127"/>
      <c r="Q94" s="139" t="str">
        <f>DB94</f>
        <v>2</v>
      </c>
      <c r="R94" s="127"/>
      <c r="S94" s="139" t="str">
        <f>DD94</f>
        <v>1</v>
      </c>
      <c r="T94" s="127"/>
      <c r="U94" s="139" t="str">
        <f>DF94</f>
        <v>2</v>
      </c>
      <c r="V94" s="127"/>
      <c r="W94" s="139" t="str">
        <f>DH94</f>
        <v>0</v>
      </c>
      <c r="X94" s="127"/>
      <c r="Y94" s="139" t="str">
        <f>DJ94</f>
        <v>3</v>
      </c>
      <c r="Z94" s="127"/>
      <c r="AA94" s="139" t="str">
        <f>DL94</f>
        <v>5</v>
      </c>
      <c r="AB94" s="127"/>
      <c r="AC94" s="139" t="str">
        <f>DN94</f>
        <v>0</v>
      </c>
      <c r="AD94" s="127"/>
      <c r="AE94" s="139" t="str">
        <f>DP94</f>
        <v>6</v>
      </c>
      <c r="AF94" s="127"/>
      <c r="AG94" s="139" t="str">
        <f>DR94</f>
        <v>8</v>
      </c>
      <c r="AH94" s="127"/>
      <c r="AI94" s="139" t="str">
        <f>DT94</f>
        <v>0</v>
      </c>
      <c r="AJ94" s="127"/>
      <c r="AK94" s="139" t="str">
        <f>DV94</f>
        <v>8</v>
      </c>
      <c r="AL94" s="127"/>
      <c r="AM94" s="139" t="str">
        <f>DX94</f>
        <v>3</v>
      </c>
      <c r="AN94" s="147"/>
      <c r="AO94" s="179" t="s">
        <v>238</v>
      </c>
      <c r="AP94" s="180"/>
      <c r="AQ94" s="147"/>
      <c r="AR94" s="147"/>
      <c r="AS94" s="147"/>
      <c r="AT94" s="147"/>
      <c r="AU94" s="153"/>
      <c r="AV94" s="153"/>
      <c r="AW94" s="153"/>
      <c r="AX94" s="153"/>
      <c r="AY94" s="153"/>
      <c r="AZ94" s="136"/>
      <c r="BA94" s="136"/>
      <c r="BE94" s="181" t="s">
        <v>239</v>
      </c>
      <c r="BH94" s="126"/>
      <c r="BI94" s="126"/>
      <c r="BJ94" s="126"/>
      <c r="BK94" s="143"/>
      <c r="BM94" s="369"/>
      <c r="BN94" s="129"/>
      <c r="BO94" s="369"/>
      <c r="BP94" s="129"/>
      <c r="BQ94" s="369"/>
      <c r="BR94" s="129"/>
      <c r="BS94" s="369"/>
      <c r="BT94" s="129"/>
      <c r="BU94" s="369"/>
      <c r="BV94" s="129"/>
      <c r="BW94" s="369"/>
      <c r="BX94" s="129"/>
      <c r="BY94" s="369"/>
      <c r="BZ94" s="129"/>
      <c r="CA94" s="369"/>
      <c r="CB94" s="129"/>
      <c r="CC94" s="369"/>
      <c r="CD94" s="129"/>
      <c r="CE94" s="369"/>
      <c r="CF94" s="129"/>
      <c r="CG94" s="369"/>
      <c r="CH94" s="129"/>
      <c r="CI94" s="369"/>
      <c r="CJ94" s="129"/>
      <c r="CK94" s="369"/>
      <c r="CL94" s="129"/>
      <c r="CM94" s="369"/>
      <c r="CN94" s="129"/>
      <c r="CO94" s="369"/>
      <c r="CP94" s="129"/>
      <c r="CQ94" s="176"/>
      <c r="CV94" s="666">
        <f>'TRUST VREALYS QUESTIONNAIRE'!AF30</f>
        <v>7212035068083</v>
      </c>
      <c r="CW94" s="652"/>
      <c r="CX94" s="653"/>
      <c r="CZ94" s="131" t="str">
        <f>MID($CV94,CZ$25,1)</f>
        <v>7</v>
      </c>
      <c r="DB94" s="131" t="str">
        <f>MID($CV94,DB$25,1)</f>
        <v>2</v>
      </c>
      <c r="DD94" s="131" t="str">
        <f>MID($CV94,DD$25,1)</f>
        <v>1</v>
      </c>
      <c r="DF94" s="131" t="str">
        <f>MID($CV94,DF$25,1)</f>
        <v>2</v>
      </c>
      <c r="DH94" s="131" t="str">
        <f>MID($CV94,DH$25,1)</f>
        <v>0</v>
      </c>
      <c r="DJ94" s="131" t="str">
        <f>MID($CV94,DJ$25,1)</f>
        <v>3</v>
      </c>
      <c r="DL94" s="131" t="str">
        <f>MID($CV94,DL$25,1)</f>
        <v>5</v>
      </c>
      <c r="DN94" s="131" t="str">
        <f>MID($CV94,DN$25,1)</f>
        <v>0</v>
      </c>
      <c r="DP94" s="131" t="str">
        <f>MID($CV94,DP$25,1)</f>
        <v>6</v>
      </c>
      <c r="DR94" s="131" t="str">
        <f>MID($CV94,DR$25,1)</f>
        <v>8</v>
      </c>
      <c r="DT94" s="131" t="str">
        <f>MID($CV94,DT$25,1)</f>
        <v>0</v>
      </c>
      <c r="DV94" s="131" t="str">
        <f>MID($CV94,DV$25,1)</f>
        <v>8</v>
      </c>
      <c r="DX94" s="131" t="str">
        <f>MID($CV94,DX$25,1)</f>
        <v>3</v>
      </c>
      <c r="DZ94" s="131" t="str">
        <f>MID($CV94,DZ$25,1)</f>
        <v/>
      </c>
      <c r="EB94" s="131" t="str">
        <f>MID($CV94,EB$25,1)</f>
        <v/>
      </c>
      <c r="ED94" s="131" t="str">
        <f>MID($CV94,ED$25,1)</f>
        <v/>
      </c>
      <c r="EF94" s="131" t="str">
        <f>MID($CV94,EF$25,1)</f>
        <v/>
      </c>
      <c r="EH94" s="131" t="str">
        <f>MID($CV94,EH$25,1)</f>
        <v/>
      </c>
      <c r="EJ94" s="131" t="str">
        <f>MID($CV94,EJ$25,1)</f>
        <v/>
      </c>
      <c r="EL94" s="131" t="str">
        <f>MID($CV94,EL$25,1)</f>
        <v/>
      </c>
      <c r="EN94" s="131" t="str">
        <f>MID($CV94,EN$25,1)</f>
        <v/>
      </c>
      <c r="EP94" s="131" t="str">
        <f>MID($CV94,EP$25,1)</f>
        <v/>
      </c>
      <c r="ER94" s="131" t="str">
        <f>MID($CV94,ER$25,1)</f>
        <v/>
      </c>
      <c r="ET94" s="131" t="str">
        <f>MID($CV94,ET$25,1)</f>
        <v/>
      </c>
      <c r="EV94" s="131" t="str">
        <f>MID($CV94,EV$25,1)</f>
        <v/>
      </c>
      <c r="EX94" s="131" t="str">
        <f>MID($CV94,EX$25,1)</f>
        <v/>
      </c>
      <c r="EZ94" s="131" t="str">
        <f>MID($CV94,EZ$25,1)</f>
        <v/>
      </c>
      <c r="FB94" s="131" t="str">
        <f>MID($CV94,FB$25,1)</f>
        <v/>
      </c>
      <c r="FD94" s="131" t="str">
        <f>MID($CV94,FD$25,1)</f>
        <v/>
      </c>
      <c r="FF94" s="131" t="str">
        <f>MID($CV94,FF$25,1)</f>
        <v/>
      </c>
      <c r="FH94" s="131" t="str">
        <f>MID($CV94,FH$25,1)</f>
        <v/>
      </c>
      <c r="FJ94" s="131" t="str">
        <f>MID($CV94,FJ$25,1)</f>
        <v/>
      </c>
      <c r="FL94" s="131" t="str">
        <f>MID($CV94,FL$25,1)</f>
        <v/>
      </c>
      <c r="FN94" s="131" t="str">
        <f>MID($CV94,FN$25,1)</f>
        <v/>
      </c>
      <c r="FP94" s="131" t="str">
        <f>MID($CV94,FP$25,1)</f>
        <v/>
      </c>
      <c r="FR94" s="131" t="str">
        <f>MID($CV94,FR$25,1)</f>
        <v/>
      </c>
      <c r="FT94" s="131" t="str">
        <f>MID($CV94,FT$25,1)</f>
        <v/>
      </c>
      <c r="FV94" s="131" t="str">
        <f>MID($CV94,FV$25,1)</f>
        <v/>
      </c>
      <c r="FX94" s="131" t="str">
        <f>MID($CV94,FX$25,1)</f>
        <v/>
      </c>
      <c r="FZ94" s="131" t="str">
        <f>MID($CV94,FZ$25,1)</f>
        <v/>
      </c>
      <c r="GB94" s="131" t="str">
        <f>MID($CV94,GB$25,1)</f>
        <v/>
      </c>
      <c r="GD94" s="131" t="str">
        <f>MID($CV94,GD$25,1)</f>
        <v/>
      </c>
      <c r="GF94" s="131" t="str">
        <f>MID($CV94,GF$25,1)</f>
        <v/>
      </c>
      <c r="GH94" s="131" t="str">
        <f>MID($CV94,GH$25,1)</f>
        <v/>
      </c>
      <c r="GJ94" s="131" t="str">
        <f>MID($CV94,GJ$25,1)</f>
        <v/>
      </c>
    </row>
    <row r="95" spans="4:207" ht="3" customHeight="1" x14ac:dyDescent="0.25">
      <c r="E95" s="126"/>
      <c r="O95" s="182"/>
      <c r="P95" s="147"/>
      <c r="Q95" s="182"/>
      <c r="R95" s="147"/>
      <c r="S95" s="182"/>
      <c r="T95" s="147"/>
      <c r="U95" s="182"/>
      <c r="V95" s="147"/>
      <c r="W95" s="182"/>
      <c r="X95" s="147"/>
      <c r="Y95" s="182"/>
      <c r="Z95" s="147"/>
      <c r="AA95" s="182"/>
      <c r="AB95" s="147"/>
      <c r="AC95" s="182"/>
      <c r="AD95" s="147"/>
      <c r="AE95" s="182"/>
      <c r="AF95" s="147"/>
      <c r="AG95" s="182"/>
      <c r="AH95" s="147"/>
      <c r="AI95" s="182"/>
      <c r="AJ95" s="147"/>
      <c r="AK95" s="182"/>
      <c r="AL95" s="147"/>
      <c r="AM95" s="182"/>
      <c r="AN95" s="147"/>
      <c r="AO95" s="147"/>
      <c r="AP95" s="147"/>
      <c r="AQ95" s="147"/>
      <c r="AR95" s="147"/>
      <c r="AS95" s="147"/>
      <c r="AT95" s="147"/>
      <c r="AU95" s="153"/>
      <c r="AV95" s="153"/>
      <c r="AW95" s="153"/>
      <c r="AX95" s="153"/>
      <c r="AY95" s="153"/>
      <c r="AZ95" s="136"/>
      <c r="BA95" s="136"/>
    </row>
    <row r="96" spans="4:207" ht="13.2" customHeight="1" x14ac:dyDescent="0.25">
      <c r="D96" s="648" t="s">
        <v>240</v>
      </c>
      <c r="E96" s="649"/>
      <c r="F96" s="649"/>
      <c r="G96" s="649"/>
      <c r="H96" s="649"/>
      <c r="I96" s="649"/>
      <c r="J96" s="649"/>
      <c r="K96" s="649"/>
      <c r="L96" s="649"/>
      <c r="M96" s="649"/>
      <c r="N96" s="649"/>
      <c r="O96" s="649"/>
      <c r="P96" s="649"/>
      <c r="Q96" s="649"/>
      <c r="R96" s="649"/>
      <c r="S96" s="649"/>
      <c r="T96" s="649"/>
      <c r="U96" s="649"/>
      <c r="V96" s="649"/>
      <c r="W96" s="649"/>
      <c r="X96" s="649"/>
      <c r="Y96" s="649"/>
      <c r="Z96" s="649"/>
      <c r="AA96" s="649"/>
      <c r="AB96" s="649"/>
      <c r="AC96" s="649"/>
      <c r="AD96" s="649"/>
      <c r="AE96" s="649"/>
      <c r="AF96" s="649"/>
      <c r="AG96" s="649"/>
      <c r="AH96" s="649"/>
      <c r="AI96" s="649"/>
      <c r="AJ96" s="649"/>
      <c r="AK96" s="649"/>
      <c r="AL96" s="649"/>
      <c r="AM96" s="649"/>
      <c r="AN96" s="650"/>
      <c r="AO96" s="122"/>
      <c r="AP96" s="122"/>
      <c r="AQ96" s="122"/>
      <c r="AR96" s="122"/>
      <c r="AS96" s="122"/>
      <c r="AT96" s="122"/>
      <c r="AU96" s="122"/>
      <c r="AV96" s="122"/>
      <c r="AW96" s="122"/>
      <c r="AX96" s="122"/>
      <c r="AY96" s="122"/>
      <c r="AZ96" s="648" t="s">
        <v>241</v>
      </c>
      <c r="BA96" s="649"/>
      <c r="BB96" s="649"/>
      <c r="BC96" s="649"/>
      <c r="BD96" s="649"/>
      <c r="BE96" s="649"/>
      <c r="BF96" s="649"/>
      <c r="BG96" s="649"/>
      <c r="BH96" s="649"/>
      <c r="BI96" s="649"/>
      <c r="BJ96" s="649"/>
      <c r="BK96" s="649"/>
      <c r="BL96" s="649"/>
      <c r="BM96" s="649"/>
      <c r="BN96" s="649"/>
      <c r="BO96" s="649"/>
      <c r="BP96" s="649"/>
      <c r="BQ96" s="649"/>
      <c r="BR96" s="649"/>
      <c r="BS96" s="649"/>
      <c r="BT96" s="649"/>
      <c r="BU96" s="649"/>
      <c r="BV96" s="649"/>
      <c r="BW96" s="649"/>
      <c r="BX96" s="649"/>
      <c r="BY96" s="649"/>
      <c r="BZ96" s="649"/>
      <c r="CA96" s="649"/>
      <c r="CB96" s="649"/>
      <c r="CC96" s="649"/>
      <c r="CD96" s="649"/>
      <c r="CE96" s="649"/>
      <c r="CF96" s="649"/>
      <c r="CG96" s="649"/>
      <c r="CH96" s="649"/>
      <c r="CI96" s="649"/>
      <c r="CJ96" s="649"/>
      <c r="CK96" s="649"/>
      <c r="CL96" s="649"/>
      <c r="CM96" s="649"/>
      <c r="CN96" s="649"/>
      <c r="CO96" s="650"/>
      <c r="CP96" s="183"/>
    </row>
    <row r="97" spans="4:194" ht="3.75" customHeight="1" x14ac:dyDescent="0.25">
      <c r="E97" s="123"/>
      <c r="F97" s="123"/>
      <c r="G97" s="123"/>
      <c r="H97" s="123"/>
      <c r="I97" s="123"/>
      <c r="J97" s="123"/>
      <c r="K97" s="123"/>
      <c r="L97" s="123"/>
      <c r="M97" s="123"/>
      <c r="N97" s="123"/>
      <c r="O97" s="124">
        <v>1</v>
      </c>
      <c r="P97" s="124"/>
      <c r="Q97" s="124">
        <f>1+O97</f>
        <v>2</v>
      </c>
      <c r="R97" s="124"/>
      <c r="S97" s="124">
        <f>1+Q97</f>
        <v>3</v>
      </c>
      <c r="T97" s="124"/>
      <c r="U97" s="124">
        <f>1+S97</f>
        <v>4</v>
      </c>
      <c r="V97" s="124"/>
      <c r="W97" s="124">
        <f>1+U97</f>
        <v>5</v>
      </c>
      <c r="X97" s="124"/>
      <c r="Y97" s="124">
        <f>1+W97</f>
        <v>6</v>
      </c>
      <c r="Z97" s="124"/>
      <c r="AA97" s="124">
        <f>1+Y97</f>
        <v>7</v>
      </c>
      <c r="AB97" s="124"/>
      <c r="AC97" s="124">
        <f>1+AA97</f>
        <v>8</v>
      </c>
      <c r="AD97" s="124"/>
      <c r="AE97" s="124">
        <f>1+AC97</f>
        <v>9</v>
      </c>
      <c r="AF97" s="124"/>
      <c r="AG97" s="124">
        <f>1+AE97</f>
        <v>10</v>
      </c>
      <c r="AH97" s="124"/>
      <c r="AI97" s="124">
        <f>1+AG97</f>
        <v>11</v>
      </c>
      <c r="AJ97" s="124"/>
      <c r="AK97" s="124">
        <f>1+AI97</f>
        <v>12</v>
      </c>
      <c r="AL97" s="124"/>
      <c r="AM97" s="124">
        <f>1+AK97</f>
        <v>13</v>
      </c>
      <c r="AN97" s="124"/>
      <c r="AO97" s="124">
        <f>1+AM97</f>
        <v>14</v>
      </c>
      <c r="AP97" s="124"/>
      <c r="AQ97" s="124">
        <f>1+AO97</f>
        <v>15</v>
      </c>
      <c r="AR97" s="124"/>
      <c r="AS97" s="124">
        <f>1+AQ97</f>
        <v>16</v>
      </c>
      <c r="AT97" s="124"/>
      <c r="AU97" s="124">
        <f>1+AS97</f>
        <v>17</v>
      </c>
      <c r="AV97" s="124"/>
      <c r="AW97" s="124">
        <f>1+AU97</f>
        <v>18</v>
      </c>
      <c r="AX97" s="124"/>
      <c r="AY97" s="124">
        <f>1+AW97</f>
        <v>19</v>
      </c>
      <c r="AZ97" s="124"/>
      <c r="BA97" s="124">
        <f>1+AY97</f>
        <v>20</v>
      </c>
      <c r="BB97" s="124"/>
      <c r="BC97" s="124">
        <f>1+BA97</f>
        <v>21</v>
      </c>
      <c r="BD97" s="124"/>
      <c r="BE97" s="124">
        <f>1+BC97</f>
        <v>22</v>
      </c>
      <c r="BF97" s="124"/>
      <c r="BG97" s="124">
        <f>1+BE97</f>
        <v>23</v>
      </c>
      <c r="BH97" s="124"/>
      <c r="BI97" s="124">
        <f>1+BG97</f>
        <v>24</v>
      </c>
      <c r="BJ97" s="124"/>
      <c r="BK97" s="124">
        <f>1+BI97</f>
        <v>25</v>
      </c>
      <c r="BL97" s="124"/>
      <c r="BM97" s="124">
        <f>1+BK97</f>
        <v>26</v>
      </c>
      <c r="BN97" s="124"/>
      <c r="BO97" s="124">
        <f>1+BM97</f>
        <v>27</v>
      </c>
      <c r="BP97" s="124"/>
      <c r="BQ97" s="124">
        <f>1+BO97</f>
        <v>28</v>
      </c>
      <c r="BR97" s="124"/>
      <c r="BS97" s="124">
        <f>1+BQ97</f>
        <v>29</v>
      </c>
      <c r="BT97" s="124"/>
      <c r="BU97" s="124">
        <f>1+BS97</f>
        <v>30</v>
      </c>
      <c r="BV97" s="124"/>
      <c r="BW97" s="124">
        <f>1+BU97</f>
        <v>31</v>
      </c>
      <c r="BX97" s="124"/>
      <c r="BY97" s="124">
        <f>1+BW97</f>
        <v>32</v>
      </c>
      <c r="BZ97" s="124"/>
      <c r="CA97" s="124">
        <f>1+BY97</f>
        <v>33</v>
      </c>
      <c r="CB97" s="124"/>
      <c r="CC97" s="124">
        <f>1+CA97</f>
        <v>34</v>
      </c>
      <c r="CD97" s="124"/>
      <c r="CE97" s="124"/>
      <c r="CF97" s="124"/>
      <c r="CG97" s="124"/>
      <c r="CH97" s="124"/>
      <c r="CI97" s="124"/>
      <c r="CJ97" s="124">
        <f>1+CC97</f>
        <v>35</v>
      </c>
      <c r="CK97" s="124"/>
      <c r="CL97" s="124"/>
      <c r="CM97" s="124">
        <f>1+CJ97</f>
        <v>36</v>
      </c>
      <c r="CN97" s="124"/>
      <c r="CO97" s="124">
        <f>1+CM97</f>
        <v>37</v>
      </c>
      <c r="CP97" s="125"/>
    </row>
    <row r="98" spans="4:194" ht="6.75" customHeight="1" x14ac:dyDescent="0.25">
      <c r="D98" s="133"/>
      <c r="E98" s="184"/>
      <c r="F98" s="184"/>
      <c r="G98" s="184"/>
      <c r="H98" s="184"/>
      <c r="I98" s="184"/>
      <c r="J98" s="184"/>
      <c r="K98" s="184"/>
      <c r="L98" s="184"/>
      <c r="M98" s="184"/>
      <c r="N98" s="184"/>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L98" s="185"/>
      <c r="AM98" s="185"/>
      <c r="AN98" s="186"/>
      <c r="AO98" s="124"/>
      <c r="AP98" s="124"/>
      <c r="AQ98" s="124"/>
      <c r="AR98" s="124"/>
      <c r="AS98" s="124"/>
      <c r="AT98" s="124"/>
      <c r="AU98" s="124"/>
      <c r="AV98" s="124"/>
      <c r="AW98" s="124"/>
      <c r="AX98" s="124"/>
      <c r="AY98" s="124"/>
      <c r="AZ98" s="187"/>
      <c r="BA98" s="185"/>
      <c r="BB98" s="185"/>
      <c r="BC98" s="185"/>
      <c r="BD98" s="185"/>
      <c r="BE98" s="185"/>
      <c r="BF98" s="185"/>
      <c r="BG98" s="185"/>
      <c r="BH98" s="185"/>
      <c r="BI98" s="185"/>
      <c r="BJ98" s="185"/>
      <c r="BK98" s="185"/>
      <c r="BL98" s="185"/>
      <c r="BM98" s="185"/>
      <c r="BN98" s="185"/>
      <c r="BO98" s="185"/>
      <c r="BP98" s="185"/>
      <c r="BQ98" s="185"/>
      <c r="BR98" s="185"/>
      <c r="BS98" s="185"/>
      <c r="BT98" s="185"/>
      <c r="BU98" s="185"/>
      <c r="BV98" s="185"/>
      <c r="BW98" s="185"/>
      <c r="BX98" s="185"/>
      <c r="BY98" s="185"/>
      <c r="BZ98" s="185"/>
      <c r="CA98" s="185"/>
      <c r="CB98" s="185"/>
      <c r="CC98" s="185"/>
      <c r="CD98" s="185"/>
      <c r="CE98" s="185"/>
      <c r="CF98" s="185"/>
      <c r="CG98" s="185"/>
      <c r="CH98" s="185"/>
      <c r="CI98" s="185"/>
      <c r="CJ98" s="185"/>
      <c r="CK98" s="185"/>
      <c r="CL98" s="185"/>
      <c r="CM98" s="185"/>
      <c r="CN98" s="185"/>
      <c r="CO98" s="186"/>
      <c r="CP98" s="125"/>
    </row>
    <row r="99" spans="4:194" ht="13.2" customHeight="1" x14ac:dyDescent="0.25">
      <c r="D99" s="137" t="s">
        <v>242</v>
      </c>
      <c r="E99" s="143"/>
      <c r="F99" s="136"/>
      <c r="G99" s="136"/>
      <c r="H99" s="136"/>
      <c r="I99" s="136"/>
      <c r="J99" s="136"/>
      <c r="K99" s="136"/>
      <c r="L99" s="136"/>
      <c r="M99" s="136"/>
      <c r="N99" s="153"/>
      <c r="O99" s="369"/>
      <c r="P99" s="153"/>
      <c r="Q99" s="176"/>
      <c r="R99" s="153"/>
      <c r="S99" s="176"/>
      <c r="T99" s="153"/>
      <c r="U99" s="176"/>
      <c r="V99" s="153"/>
      <c r="W99" s="176"/>
      <c r="X99" s="153"/>
      <c r="Y99" s="176"/>
      <c r="Z99" s="153"/>
      <c r="AA99" s="176"/>
      <c r="AB99" s="188"/>
      <c r="AC99" s="347"/>
      <c r="AD99" s="136"/>
      <c r="AE99" s="136"/>
      <c r="AF99" s="188"/>
      <c r="AG99" s="342" t="s">
        <v>243</v>
      </c>
      <c r="AH99" s="153"/>
      <c r="AI99" s="369"/>
      <c r="AJ99" s="153"/>
      <c r="AK99" s="176"/>
      <c r="AL99" s="153"/>
      <c r="AM99" s="176"/>
      <c r="AN99" s="155"/>
      <c r="AO99" s="176"/>
      <c r="AP99" s="153"/>
      <c r="AQ99" s="176"/>
      <c r="AR99" s="153"/>
      <c r="AS99" s="176"/>
      <c r="AT99" s="153"/>
      <c r="AU99" s="176"/>
      <c r="AZ99" s="137" t="s">
        <v>242</v>
      </c>
      <c r="BA99" s="189"/>
      <c r="BB99" s="190"/>
      <c r="BC99" s="140"/>
      <c r="BD99" s="191"/>
      <c r="BE99" s="190"/>
      <c r="BF99" s="191"/>
      <c r="BG99" s="140"/>
      <c r="BH99" s="191"/>
      <c r="BI99" s="140"/>
      <c r="BJ99" s="176"/>
      <c r="BK99" s="176"/>
      <c r="BL99" s="153"/>
      <c r="BM99" s="369"/>
      <c r="BN99" s="153"/>
      <c r="BO99" s="136"/>
      <c r="BP99" s="153"/>
      <c r="BQ99" s="176"/>
      <c r="BR99" s="153"/>
      <c r="BS99" s="176"/>
      <c r="BT99" s="153"/>
      <c r="BU99" s="176"/>
      <c r="BV99" s="153"/>
      <c r="BW99" s="176"/>
      <c r="BX99" s="153"/>
      <c r="BY99" s="176"/>
      <c r="CB99" s="153"/>
      <c r="CD99" s="153"/>
      <c r="CE99" s="153"/>
      <c r="CF99" s="192"/>
      <c r="CG99" s="193" t="s">
        <v>244</v>
      </c>
      <c r="CH99" s="153"/>
      <c r="CI99" s="369"/>
      <c r="CJ99" s="176"/>
      <c r="CK99" s="176"/>
      <c r="CL99" s="153"/>
      <c r="CM99" s="176"/>
      <c r="CN99" s="153"/>
      <c r="CO99" s="156"/>
      <c r="CV99" s="118" t="s">
        <v>249</v>
      </c>
    </row>
    <row r="100" spans="4:194" ht="3" customHeight="1" x14ac:dyDescent="0.25">
      <c r="D100" s="142"/>
      <c r="E100" s="189"/>
      <c r="F100" s="136"/>
      <c r="G100" s="136"/>
      <c r="H100" s="136"/>
      <c r="I100" s="136"/>
      <c r="J100" s="136"/>
      <c r="K100" s="136"/>
      <c r="L100" s="136"/>
      <c r="M100" s="136"/>
      <c r="N100" s="153"/>
      <c r="O100" s="153"/>
      <c r="P100" s="153"/>
      <c r="Q100" s="153"/>
      <c r="R100" s="153"/>
      <c r="S100" s="153"/>
      <c r="T100" s="153"/>
      <c r="U100" s="153"/>
      <c r="V100" s="153"/>
      <c r="W100" s="153"/>
      <c r="X100" s="153"/>
      <c r="Y100" s="153"/>
      <c r="Z100" s="153"/>
      <c r="AA100" s="153"/>
      <c r="AB100" s="153"/>
      <c r="AC100" s="153"/>
      <c r="AD100" s="153"/>
      <c r="AE100" s="153"/>
      <c r="AF100" s="153"/>
      <c r="AG100" s="153"/>
      <c r="AH100" s="153"/>
      <c r="AI100" s="153"/>
      <c r="AJ100" s="153"/>
      <c r="AK100" s="153"/>
      <c r="AL100" s="153"/>
      <c r="AM100" s="153"/>
      <c r="AN100" s="155"/>
      <c r="AO100" s="153"/>
      <c r="AP100" s="153"/>
      <c r="AQ100" s="153"/>
      <c r="AR100" s="153"/>
      <c r="AS100" s="153"/>
      <c r="AT100" s="153"/>
      <c r="AU100" s="153"/>
      <c r="AV100" s="153"/>
      <c r="AW100" s="153"/>
      <c r="AX100" s="153"/>
      <c r="AY100" s="153"/>
      <c r="AZ100" s="142"/>
      <c r="BA100" s="153"/>
      <c r="BB100" s="153"/>
      <c r="BC100" s="153"/>
      <c r="BD100" s="153"/>
      <c r="BE100" s="153"/>
      <c r="BF100" s="153"/>
      <c r="BG100" s="153"/>
      <c r="BH100" s="153"/>
      <c r="BI100" s="153"/>
      <c r="BJ100" s="153"/>
      <c r="BK100" s="153"/>
      <c r="BL100" s="153"/>
      <c r="BM100" s="153"/>
      <c r="BN100" s="153"/>
      <c r="BO100" s="153"/>
      <c r="BP100" s="153"/>
      <c r="BQ100" s="153"/>
      <c r="BR100" s="153"/>
      <c r="BS100" s="153"/>
      <c r="BT100" s="153"/>
      <c r="BU100" s="153"/>
      <c r="BV100" s="153"/>
      <c r="BW100" s="153"/>
      <c r="BX100" s="153"/>
      <c r="BY100" s="153"/>
      <c r="BZ100" s="153"/>
      <c r="CA100" s="153"/>
      <c r="CB100" s="153"/>
      <c r="CC100" s="153"/>
      <c r="CD100" s="153"/>
      <c r="CE100" s="153"/>
      <c r="CF100" s="153"/>
      <c r="CG100" s="153"/>
      <c r="CH100" s="153"/>
      <c r="CI100" s="153"/>
      <c r="CJ100" s="153"/>
      <c r="CK100" s="153"/>
      <c r="CL100" s="153"/>
      <c r="CM100" s="153"/>
      <c r="CN100" s="153"/>
      <c r="CO100" s="155"/>
    </row>
    <row r="101" spans="4:194" ht="13.2" customHeight="1" x14ac:dyDescent="0.25">
      <c r="D101" s="194" t="s">
        <v>245</v>
      </c>
      <c r="E101" s="189"/>
      <c r="F101" s="136"/>
      <c r="G101" s="136"/>
      <c r="H101" s="136"/>
      <c r="I101" s="136"/>
      <c r="J101" s="136"/>
      <c r="K101" s="136"/>
      <c r="L101" s="136"/>
      <c r="M101" s="136"/>
      <c r="N101" s="153"/>
      <c r="O101" s="425" t="s">
        <v>246</v>
      </c>
      <c r="P101" s="153"/>
      <c r="Q101" s="153"/>
      <c r="R101" s="153"/>
      <c r="S101" s="153"/>
      <c r="T101" s="153"/>
      <c r="U101" s="153"/>
      <c r="V101" s="153"/>
      <c r="W101" s="153"/>
      <c r="X101" s="153"/>
      <c r="Y101" s="153"/>
      <c r="Z101" s="153"/>
      <c r="AA101" s="153"/>
      <c r="AB101" s="153"/>
      <c r="AC101" s="342"/>
      <c r="AD101" s="342"/>
      <c r="AE101" s="342"/>
      <c r="AF101" s="342"/>
      <c r="AG101" s="342" t="s">
        <v>244</v>
      </c>
      <c r="AH101" s="153"/>
      <c r="AI101" s="369"/>
      <c r="AJ101" s="153"/>
      <c r="AK101" s="153"/>
      <c r="AL101" s="153"/>
      <c r="AM101" s="153"/>
      <c r="AN101" s="155"/>
      <c r="AO101" s="153"/>
      <c r="AP101" s="153"/>
      <c r="AQ101" s="153"/>
      <c r="AR101" s="153"/>
      <c r="AS101" s="153"/>
      <c r="AT101" s="153"/>
      <c r="AU101" s="153"/>
      <c r="AV101" s="153"/>
      <c r="AW101" s="153"/>
      <c r="AX101" s="153"/>
      <c r="AY101" s="153"/>
      <c r="AZ101" s="194" t="s">
        <v>245</v>
      </c>
      <c r="BA101" s="189"/>
      <c r="BB101" s="153"/>
      <c r="BC101" s="153"/>
      <c r="BD101" s="153"/>
      <c r="BE101" s="153"/>
      <c r="BF101" s="153"/>
      <c r="BG101" s="153"/>
      <c r="BH101" s="153"/>
      <c r="BI101" s="153"/>
      <c r="BJ101" s="153"/>
      <c r="BK101" s="153"/>
      <c r="BL101" s="153"/>
      <c r="BM101" s="425" t="s">
        <v>246</v>
      </c>
      <c r="BN101" s="153"/>
      <c r="BO101" s="153"/>
      <c r="BP101" s="153"/>
      <c r="BQ101" s="153"/>
      <c r="BR101" s="153"/>
      <c r="BS101" s="153"/>
      <c r="BT101" s="153"/>
      <c r="BU101" s="153"/>
      <c r="BV101" s="153"/>
      <c r="BW101" s="153"/>
      <c r="BX101" s="153"/>
      <c r="BY101" s="153"/>
      <c r="BZ101" s="153"/>
      <c r="CA101" s="153"/>
      <c r="CB101" s="153"/>
      <c r="CC101" s="153"/>
      <c r="CD101" s="153"/>
      <c r="CE101" s="153"/>
      <c r="CF101" s="153"/>
      <c r="CG101" s="153"/>
      <c r="CH101" s="153"/>
      <c r="CI101" s="153"/>
      <c r="CJ101" s="153"/>
      <c r="CK101" s="153"/>
      <c r="CL101" s="153"/>
      <c r="CM101" s="153"/>
      <c r="CN101" s="153"/>
      <c r="CO101" s="155"/>
      <c r="CV101" s="200" t="str">
        <f>'TRUST VREALYS QUESTIONNAIRE'!AJ30</f>
        <v>0864714504</v>
      </c>
      <c r="CW101" s="200" t="str">
        <f>SUBSTITUTE('TRUST VREALYS QUESTIONNAIRE'!AJ30," ","")</f>
        <v>0864714504</v>
      </c>
    </row>
    <row r="102" spans="4:194" ht="6.75" customHeight="1" x14ac:dyDescent="0.25">
      <c r="D102" s="150"/>
      <c r="E102" s="195"/>
      <c r="F102" s="151"/>
      <c r="G102" s="151"/>
      <c r="H102" s="151"/>
      <c r="I102" s="151"/>
      <c r="J102" s="151"/>
      <c r="K102" s="151"/>
      <c r="L102" s="151"/>
      <c r="M102" s="151"/>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7"/>
      <c r="AO102" s="127"/>
      <c r="AP102" s="127"/>
      <c r="AQ102" s="127"/>
      <c r="AR102" s="127"/>
      <c r="AS102" s="127"/>
      <c r="AT102" s="127"/>
      <c r="AU102" s="127"/>
      <c r="AV102" s="127"/>
      <c r="AW102" s="127"/>
      <c r="AX102" s="127"/>
      <c r="AY102" s="127"/>
      <c r="AZ102" s="198"/>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c r="CK102" s="196"/>
      <c r="CL102" s="196"/>
      <c r="CM102" s="196"/>
      <c r="CN102" s="196"/>
      <c r="CO102" s="197"/>
    </row>
    <row r="103" spans="4:194" ht="3" customHeight="1" x14ac:dyDescent="0.25">
      <c r="E103" s="143"/>
      <c r="F103" s="136"/>
      <c r="G103" s="136"/>
      <c r="H103" s="136"/>
      <c r="I103" s="136"/>
      <c r="J103" s="136"/>
      <c r="K103" s="136"/>
      <c r="L103" s="136"/>
      <c r="M103" s="136"/>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c r="AK103" s="147"/>
      <c r="AL103" s="147"/>
      <c r="AM103" s="147"/>
      <c r="AN103" s="147"/>
      <c r="AO103" s="147"/>
      <c r="AP103" s="147"/>
      <c r="AQ103" s="147"/>
      <c r="AR103" s="147"/>
      <c r="AS103" s="147"/>
      <c r="AT103" s="147"/>
      <c r="AU103" s="153"/>
      <c r="AV103" s="153"/>
      <c r="AW103" s="153"/>
      <c r="AX103" s="153"/>
      <c r="AY103" s="153"/>
      <c r="AZ103" s="153"/>
      <c r="BA103" s="153"/>
      <c r="BB103" s="153"/>
      <c r="BC103" s="153"/>
      <c r="BD103" s="153"/>
      <c r="BE103" s="153"/>
      <c r="BF103" s="153"/>
      <c r="BG103" s="153"/>
      <c r="BH103" s="153"/>
      <c r="BI103" s="153"/>
      <c r="BJ103" s="153"/>
      <c r="BK103" s="153"/>
      <c r="BL103" s="153"/>
      <c r="BM103" s="153"/>
      <c r="BN103" s="153"/>
      <c r="BO103" s="153"/>
      <c r="BP103" s="153"/>
      <c r="BQ103" s="153"/>
      <c r="BR103" s="153"/>
      <c r="BS103" s="153"/>
      <c r="BT103" s="127"/>
      <c r="BU103" s="127"/>
      <c r="BV103" s="127"/>
      <c r="BW103" s="127"/>
      <c r="BX103" s="127"/>
      <c r="BY103" s="127"/>
      <c r="BZ103" s="127"/>
      <c r="CA103" s="127"/>
      <c r="CB103" s="127"/>
      <c r="CC103" s="127"/>
      <c r="CD103" s="127"/>
      <c r="CE103" s="127"/>
      <c r="CF103" s="127"/>
      <c r="CG103" s="127"/>
      <c r="CH103" s="127"/>
      <c r="CI103" s="127"/>
      <c r="CJ103" s="127"/>
      <c r="CK103" s="127"/>
      <c r="CL103" s="127"/>
      <c r="CM103" s="127"/>
      <c r="CN103" s="127"/>
      <c r="CO103" s="127"/>
    </row>
    <row r="104" spans="4:194" ht="13.2" customHeight="1" x14ac:dyDescent="0.25">
      <c r="D104" s="648" t="s">
        <v>247</v>
      </c>
      <c r="E104" s="649"/>
      <c r="F104" s="649"/>
      <c r="G104" s="649"/>
      <c r="H104" s="649"/>
      <c r="I104" s="649"/>
      <c r="J104" s="649"/>
      <c r="K104" s="649"/>
      <c r="L104" s="649"/>
      <c r="M104" s="649"/>
      <c r="N104" s="649"/>
      <c r="O104" s="649"/>
      <c r="P104" s="649"/>
      <c r="Q104" s="649"/>
      <c r="R104" s="649"/>
      <c r="S104" s="649"/>
      <c r="T104" s="649"/>
      <c r="U104" s="649"/>
      <c r="V104" s="649"/>
      <c r="W104" s="649"/>
      <c r="X104" s="649"/>
      <c r="Y104" s="649"/>
      <c r="Z104" s="649"/>
      <c r="AA104" s="649"/>
      <c r="AB104" s="649"/>
      <c r="AC104" s="649"/>
      <c r="AD104" s="649"/>
      <c r="AE104" s="649"/>
      <c r="AF104" s="649"/>
      <c r="AG104" s="649"/>
      <c r="AH104" s="649"/>
      <c r="AI104" s="649"/>
      <c r="AJ104" s="649"/>
      <c r="AK104" s="649"/>
      <c r="AL104" s="649"/>
      <c r="AM104" s="649"/>
      <c r="AN104" s="649"/>
      <c r="AO104" s="649"/>
      <c r="AP104" s="649"/>
      <c r="AQ104" s="649"/>
      <c r="AR104" s="649"/>
      <c r="AS104" s="649"/>
      <c r="AT104" s="649"/>
      <c r="AU104" s="649"/>
      <c r="AV104" s="649"/>
      <c r="AW104" s="649"/>
      <c r="AX104" s="649"/>
      <c r="AY104" s="649"/>
      <c r="AZ104" s="649"/>
      <c r="BA104" s="649"/>
      <c r="BB104" s="649"/>
      <c r="BC104" s="649"/>
      <c r="BD104" s="649"/>
      <c r="BE104" s="649"/>
      <c r="BF104" s="649"/>
      <c r="BG104" s="649"/>
      <c r="BH104" s="649"/>
      <c r="BI104" s="649"/>
      <c r="BJ104" s="649"/>
      <c r="BK104" s="649"/>
      <c r="BL104" s="649"/>
      <c r="BM104" s="649"/>
      <c r="BN104" s="649"/>
      <c r="BO104" s="649"/>
      <c r="BP104" s="649"/>
      <c r="BQ104" s="649"/>
      <c r="BR104" s="649"/>
      <c r="BS104" s="649"/>
      <c r="BT104" s="649"/>
      <c r="BU104" s="649"/>
      <c r="BV104" s="649"/>
      <c r="BW104" s="649"/>
      <c r="BX104" s="649"/>
      <c r="BY104" s="649"/>
      <c r="BZ104" s="649"/>
      <c r="CA104" s="649"/>
      <c r="CB104" s="649"/>
      <c r="CC104" s="649"/>
      <c r="CD104" s="649"/>
      <c r="CE104" s="649"/>
      <c r="CF104" s="649"/>
      <c r="CG104" s="649"/>
      <c r="CH104" s="649"/>
      <c r="CI104" s="649"/>
      <c r="CJ104" s="649"/>
      <c r="CK104" s="649"/>
      <c r="CL104" s="649"/>
      <c r="CM104" s="649"/>
      <c r="CN104" s="649"/>
      <c r="CO104" s="650"/>
      <c r="CP104" s="183"/>
      <c r="CV104" s="118" t="s">
        <v>248</v>
      </c>
      <c r="FT104" s="109">
        <v>1</v>
      </c>
      <c r="FV104" s="109">
        <f>1+FT104</f>
        <v>2</v>
      </c>
      <c r="FX104" s="109">
        <f>1+FV104</f>
        <v>3</v>
      </c>
      <c r="FZ104" s="109">
        <f>1+FX104</f>
        <v>4</v>
      </c>
      <c r="GB104" s="109">
        <f>1+FZ104</f>
        <v>5</v>
      </c>
      <c r="GD104" s="109">
        <f>1+GB104</f>
        <v>6</v>
      </c>
      <c r="GF104" s="109">
        <f>1+GD104</f>
        <v>7</v>
      </c>
      <c r="GH104" s="109">
        <f>1+GF104</f>
        <v>8</v>
      </c>
      <c r="GJ104" s="109">
        <f>1+GH104</f>
        <v>9</v>
      </c>
      <c r="GL104" s="109">
        <f>1+GJ104</f>
        <v>10</v>
      </c>
    </row>
    <row r="105" spans="4:194" ht="3" customHeight="1" x14ac:dyDescent="0.25">
      <c r="E105" s="123"/>
      <c r="F105" s="123"/>
      <c r="G105" s="123"/>
      <c r="H105" s="123"/>
      <c r="I105" s="123"/>
      <c r="J105" s="123"/>
      <c r="K105" s="123"/>
      <c r="L105" s="123"/>
      <c r="M105" s="123"/>
      <c r="N105" s="123"/>
      <c r="O105" s="124">
        <v>1</v>
      </c>
      <c r="P105" s="124"/>
      <c r="Q105" s="124">
        <f>1+O105</f>
        <v>2</v>
      </c>
      <c r="R105" s="124"/>
      <c r="S105" s="124">
        <f>1+Q105</f>
        <v>3</v>
      </c>
      <c r="T105" s="124"/>
      <c r="U105" s="124">
        <f>1+S105</f>
        <v>4</v>
      </c>
      <c r="V105" s="124"/>
      <c r="W105" s="124">
        <f>1+U105</f>
        <v>5</v>
      </c>
      <c r="X105" s="124"/>
      <c r="Y105" s="124">
        <f>1+W105</f>
        <v>6</v>
      </c>
      <c r="Z105" s="124"/>
      <c r="AA105" s="124">
        <f>1+Y105</f>
        <v>7</v>
      </c>
      <c r="AB105" s="124"/>
      <c r="AC105" s="124">
        <f>1+AA105</f>
        <v>8</v>
      </c>
      <c r="AD105" s="124"/>
      <c r="AE105" s="124">
        <f>1+AC105</f>
        <v>9</v>
      </c>
      <c r="AF105" s="124"/>
      <c r="AG105" s="124">
        <f>1+AE105</f>
        <v>10</v>
      </c>
      <c r="AH105" s="124"/>
      <c r="AI105" s="124">
        <f>1+AG105</f>
        <v>11</v>
      </c>
      <c r="AJ105" s="124"/>
      <c r="AK105" s="124">
        <f>1+AI105</f>
        <v>12</v>
      </c>
      <c r="AL105" s="124"/>
      <c r="AM105" s="124">
        <f>1+AK105</f>
        <v>13</v>
      </c>
      <c r="AN105" s="124"/>
      <c r="AO105" s="124">
        <f>1+AM105</f>
        <v>14</v>
      </c>
      <c r="AP105" s="124"/>
      <c r="AQ105" s="124">
        <f>1+AO105</f>
        <v>15</v>
      </c>
      <c r="AR105" s="124"/>
      <c r="AS105" s="124">
        <f>1+AQ105</f>
        <v>16</v>
      </c>
      <c r="AT105" s="124"/>
      <c r="AU105" s="124">
        <f>1+AS105</f>
        <v>17</v>
      </c>
      <c r="AV105" s="124"/>
      <c r="AW105" s="124">
        <f>1+AU105</f>
        <v>18</v>
      </c>
      <c r="AX105" s="124"/>
      <c r="AY105" s="124">
        <f>1+AW105</f>
        <v>19</v>
      </c>
      <c r="AZ105" s="124"/>
      <c r="BA105" s="124">
        <f>1+AY105</f>
        <v>20</v>
      </c>
      <c r="BB105" s="124"/>
      <c r="BC105" s="124">
        <f>1+BA105</f>
        <v>21</v>
      </c>
      <c r="BD105" s="124"/>
      <c r="BE105" s="124">
        <f>1+BC105</f>
        <v>22</v>
      </c>
      <c r="BF105" s="124"/>
      <c r="BG105" s="124">
        <f>1+BE105</f>
        <v>23</v>
      </c>
      <c r="BH105" s="124"/>
      <c r="BI105" s="124">
        <f>1+BG105</f>
        <v>24</v>
      </c>
      <c r="BJ105" s="124"/>
      <c r="BK105" s="124">
        <f>1+BI105</f>
        <v>25</v>
      </c>
      <c r="BL105" s="124"/>
      <c r="BM105" s="124">
        <f>1+BK105</f>
        <v>26</v>
      </c>
      <c r="BN105" s="124"/>
      <c r="BO105" s="124">
        <f>1+BM105</f>
        <v>27</v>
      </c>
      <c r="BP105" s="124"/>
      <c r="BQ105" s="124">
        <f>1+BO105</f>
        <v>28</v>
      </c>
      <c r="BR105" s="124"/>
      <c r="BS105" s="124">
        <f>1+BQ105</f>
        <v>29</v>
      </c>
      <c r="BT105" s="124"/>
      <c r="BU105" s="124">
        <f>1+BS105</f>
        <v>30</v>
      </c>
      <c r="BV105" s="124"/>
      <c r="BW105" s="124">
        <f>1+BU105</f>
        <v>31</v>
      </c>
      <c r="BX105" s="124"/>
      <c r="BY105" s="124">
        <f>1+BW105</f>
        <v>32</v>
      </c>
      <c r="BZ105" s="124"/>
      <c r="CA105" s="124">
        <f>1+BY105</f>
        <v>33</v>
      </c>
      <c r="CB105" s="124"/>
      <c r="CC105" s="124">
        <f>1+CA105</f>
        <v>34</v>
      </c>
      <c r="CD105" s="124"/>
      <c r="CE105" s="124"/>
      <c r="CF105" s="124"/>
      <c r="CG105" s="124"/>
      <c r="CH105" s="124"/>
      <c r="CI105" s="124"/>
      <c r="CJ105" s="124">
        <f>1+CC105</f>
        <v>35</v>
      </c>
      <c r="CK105" s="124"/>
      <c r="CL105" s="124"/>
      <c r="CM105" s="124">
        <f>1+CJ105</f>
        <v>36</v>
      </c>
      <c r="CN105" s="124"/>
      <c r="CO105" s="124">
        <f>1+CM105</f>
        <v>37</v>
      </c>
      <c r="CP105" s="125"/>
    </row>
    <row r="106" spans="4:194" ht="13.2" customHeight="1" x14ac:dyDescent="0.25">
      <c r="D106" s="126" t="s">
        <v>242</v>
      </c>
      <c r="E106" s="118"/>
      <c r="N106" s="127"/>
      <c r="O106" s="369"/>
      <c r="P106" s="127"/>
      <c r="Q106" s="369"/>
      <c r="R106" s="127"/>
      <c r="S106" s="369"/>
      <c r="T106" s="127"/>
      <c r="U106" s="369"/>
      <c r="V106" s="127"/>
      <c r="W106" s="189" t="s">
        <v>250</v>
      </c>
      <c r="X106" s="153"/>
      <c r="Y106" s="176"/>
      <c r="Z106" s="127"/>
      <c r="AA106" s="199" t="str">
        <f>CZ106</f>
        <v>0</v>
      </c>
      <c r="AB106" s="127"/>
      <c r="AC106" s="199" t="str">
        <f>DB106</f>
        <v>8</v>
      </c>
      <c r="AD106" s="127"/>
      <c r="AE106" s="199" t="str">
        <f>DD106</f>
        <v>2</v>
      </c>
      <c r="AF106" s="127"/>
      <c r="AG106" s="199" t="str">
        <f>DF106</f>
        <v>7</v>
      </c>
      <c r="AH106" s="127"/>
      <c r="AI106" s="199" t="str">
        <f>DH106</f>
        <v>8</v>
      </c>
      <c r="AJ106" s="127"/>
      <c r="AK106" s="199" t="str">
        <f>DJ106</f>
        <v>6</v>
      </c>
      <c r="AL106" s="127"/>
      <c r="AM106" s="199" t="str">
        <f>DL106</f>
        <v>6</v>
      </c>
      <c r="AN106" s="127"/>
      <c r="AO106" s="199" t="str">
        <f>DN106</f>
        <v>1</v>
      </c>
      <c r="AP106" s="127"/>
      <c r="AQ106" s="199" t="str">
        <f>DP106</f>
        <v>0</v>
      </c>
      <c r="AR106" s="127"/>
      <c r="AS106" s="199" t="str">
        <f>DR106</f>
        <v>7</v>
      </c>
      <c r="AT106" s="127"/>
      <c r="AU106" s="189" t="s">
        <v>251</v>
      </c>
      <c r="AV106" s="127"/>
      <c r="AW106" s="176"/>
      <c r="AX106" s="127"/>
      <c r="AY106" s="199"/>
      <c r="AZ106" s="127"/>
      <c r="BA106" s="199"/>
      <c r="BB106" s="127"/>
      <c r="BC106" s="199"/>
      <c r="BD106" s="127"/>
      <c r="BE106" s="199"/>
      <c r="BF106" s="127"/>
      <c r="BG106" s="199"/>
      <c r="BH106" s="127"/>
      <c r="BI106" s="199"/>
      <c r="BJ106" s="127"/>
      <c r="BK106" s="199"/>
      <c r="BL106" s="127"/>
      <c r="BM106" s="199"/>
      <c r="BN106" s="127"/>
      <c r="BO106" s="199"/>
      <c r="BP106" s="127"/>
      <c r="BQ106" s="199"/>
      <c r="BR106" s="127"/>
      <c r="BS106" s="670" t="s">
        <v>252</v>
      </c>
      <c r="BT106" s="670"/>
      <c r="BU106" s="670"/>
      <c r="BV106" s="127"/>
      <c r="BW106" s="199" t="str">
        <f>FT106</f>
        <v>0</v>
      </c>
      <c r="BX106" s="127"/>
      <c r="BY106" s="199" t="str">
        <f>FV106</f>
        <v>8</v>
      </c>
      <c r="BZ106" s="127"/>
      <c r="CA106" s="199" t="str">
        <f>FX106</f>
        <v>6</v>
      </c>
      <c r="CB106" s="127"/>
      <c r="CC106" s="199" t="str">
        <f>FZ106</f>
        <v>4</v>
      </c>
      <c r="CD106" s="127"/>
      <c r="CE106" s="199" t="str">
        <f>GB106</f>
        <v>7</v>
      </c>
      <c r="CF106" s="127"/>
      <c r="CG106" s="199" t="str">
        <f>GD106</f>
        <v>1</v>
      </c>
      <c r="CH106" s="178"/>
      <c r="CI106" s="199" t="str">
        <f>GF106</f>
        <v>4</v>
      </c>
      <c r="CJ106" s="127"/>
      <c r="CK106" s="199" t="str">
        <f>GH106</f>
        <v>5</v>
      </c>
      <c r="CL106" s="127"/>
      <c r="CM106" s="199" t="str">
        <f>GJ106</f>
        <v>0</v>
      </c>
      <c r="CN106" s="127"/>
      <c r="CO106" s="199" t="str">
        <f>GL106</f>
        <v>4</v>
      </c>
      <c r="CV106" s="200" t="str">
        <f>'TRUST VREALYS QUESTIONNAIRE'!AI30</f>
        <v>082 786 6107</v>
      </c>
      <c r="CW106" s="200" t="str">
        <f>SUBSTITUTE('TRUST VREALYS QUESTIONNAIRE'!AI30," ","")</f>
        <v>0827866107</v>
      </c>
      <c r="CZ106" s="131" t="str">
        <f>MID($CW106,CZ$25,1)</f>
        <v>0</v>
      </c>
      <c r="DB106" s="131" t="str">
        <f>MID($CW106,DB$25,1)</f>
        <v>8</v>
      </c>
      <c r="DD106" s="131" t="str">
        <f>MID($CW106,DD$25,1)</f>
        <v>2</v>
      </c>
      <c r="DF106" s="131" t="str">
        <f>MID($CW106,DF$25,1)</f>
        <v>7</v>
      </c>
      <c r="DH106" s="131" t="str">
        <f>MID($CW106,DH$25,1)</f>
        <v>8</v>
      </c>
      <c r="DJ106" s="131" t="str">
        <f>MID($CW106,DJ$25,1)</f>
        <v>6</v>
      </c>
      <c r="DL106" s="131" t="str">
        <f>MID($CW106,DL$25,1)</f>
        <v>6</v>
      </c>
      <c r="DN106" s="131" t="str">
        <f>MID($CW106,DN$25,1)</f>
        <v>1</v>
      </c>
      <c r="DP106" s="131" t="str">
        <f>MID($CW106,DP$25,1)</f>
        <v>0</v>
      </c>
      <c r="DR106" s="131" t="str">
        <f>MID($CW106,DR$25,1)</f>
        <v>7</v>
      </c>
      <c r="DT106" s="131" t="str">
        <f>MID($CW106,DT$25,1)</f>
        <v/>
      </c>
      <c r="DV106" s="131" t="str">
        <f>MID($CW106,DV$25,1)</f>
        <v/>
      </c>
      <c r="DX106" s="131" t="str">
        <f>MID($CW106,DX$25,1)</f>
        <v/>
      </c>
      <c r="DZ106" s="131" t="str">
        <f>MID($CW106,DZ$25,1)</f>
        <v/>
      </c>
      <c r="EB106" s="131" t="str">
        <f>MID($CW106,EB$25,1)</f>
        <v/>
      </c>
      <c r="ED106" s="131" t="str">
        <f>MID($CW106,ED$25,1)</f>
        <v/>
      </c>
      <c r="EF106" s="131" t="str">
        <f>MID($CW106,EF$25,1)</f>
        <v/>
      </c>
      <c r="EH106" s="131" t="str">
        <f>MID($CW106,EH$25,1)</f>
        <v/>
      </c>
      <c r="EJ106" s="131" t="str">
        <f>MID($CW106,EJ$25,1)</f>
        <v/>
      </c>
      <c r="EL106" s="131" t="str">
        <f>MID($CW106,EL$25,1)</f>
        <v/>
      </c>
      <c r="EN106" s="131" t="str">
        <f>MID($CW106,EN$25,1)</f>
        <v/>
      </c>
      <c r="EP106" s="131" t="str">
        <f>MID($CW106,EP$25,1)</f>
        <v/>
      </c>
      <c r="ER106" s="131" t="str">
        <f>MID($CW106,ER$25,1)</f>
        <v/>
      </c>
      <c r="ET106" s="131" t="str">
        <f>MID($CW106,ET$25,1)</f>
        <v/>
      </c>
      <c r="EV106" s="131" t="str">
        <f>MID($CW106,EV$25,1)</f>
        <v/>
      </c>
      <c r="EX106" s="131" t="str">
        <f>MID($CW106,EX$25,1)</f>
        <v/>
      </c>
      <c r="EZ106" s="131" t="str">
        <f>MID($CW106,EZ$25,1)</f>
        <v/>
      </c>
      <c r="FB106" s="131" t="str">
        <f>MID($CW106,FB$25,1)</f>
        <v/>
      </c>
      <c r="FD106" s="131" t="str">
        <f>MID($CW106,FD$25,1)</f>
        <v/>
      </c>
      <c r="FF106" s="131" t="str">
        <f>MID($CW106,FF$25,1)</f>
        <v/>
      </c>
      <c r="FH106" s="131" t="str">
        <f>MID($CW106,FH$25,1)</f>
        <v/>
      </c>
      <c r="FP106" s="671" t="s">
        <v>252</v>
      </c>
      <c r="FQ106" s="671"/>
      <c r="FR106" s="671"/>
      <c r="FT106" s="131" t="str">
        <f>MID($CW101,FT104,1)</f>
        <v>0</v>
      </c>
      <c r="FV106" s="131" t="str">
        <f>MID($CW101,FV104,1)</f>
        <v>8</v>
      </c>
      <c r="FX106" s="131" t="str">
        <f>MID($CW101,FX104,1)</f>
        <v>6</v>
      </c>
      <c r="FZ106" s="131" t="str">
        <f>MID($CW101,FZ104,1)</f>
        <v>4</v>
      </c>
      <c r="GB106" s="131" t="str">
        <f>MID($CW101,GB104,1)</f>
        <v>7</v>
      </c>
      <c r="GD106" s="131" t="str">
        <f>MID($CW101,GD104,1)</f>
        <v>1</v>
      </c>
      <c r="GF106" s="131" t="str">
        <f>MID($CW101,GF104,1)</f>
        <v>4</v>
      </c>
      <c r="GH106" s="131" t="str">
        <f>MID($CW101,GH104,1)</f>
        <v>5</v>
      </c>
      <c r="GJ106" s="131" t="str">
        <f>MID($CW101,GJ104,1)</f>
        <v>0</v>
      </c>
      <c r="GL106" s="131" t="str">
        <f>MID($CW101,GL104,1)</f>
        <v>4</v>
      </c>
    </row>
    <row r="107" spans="4:194" ht="3" customHeight="1" x14ac:dyDescent="0.25">
      <c r="E107" s="126"/>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127"/>
      <c r="AL107" s="127"/>
      <c r="AM107" s="127"/>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27"/>
      <c r="BI107" s="127"/>
      <c r="BJ107" s="127"/>
      <c r="BK107" s="127"/>
      <c r="BL107" s="127"/>
      <c r="BM107" s="127"/>
      <c r="BN107" s="127"/>
      <c r="BO107" s="127"/>
      <c r="BP107" s="127"/>
      <c r="BQ107" s="127"/>
      <c r="BR107" s="127"/>
      <c r="BS107" s="127"/>
      <c r="BT107" s="127"/>
      <c r="BU107" s="127"/>
      <c r="BV107" s="127"/>
      <c r="BW107" s="127"/>
      <c r="BX107" s="127"/>
      <c r="BY107" s="127"/>
      <c r="BZ107" s="127"/>
      <c r="CA107" s="127"/>
      <c r="CB107" s="127"/>
      <c r="CC107" s="127"/>
      <c r="CD107" s="127"/>
      <c r="CE107" s="127"/>
      <c r="CF107" s="127"/>
      <c r="CG107" s="127"/>
      <c r="CH107" s="127"/>
      <c r="CI107" s="127"/>
      <c r="CJ107" s="127"/>
      <c r="CK107" s="127"/>
      <c r="CL107" s="127"/>
      <c r="CM107" s="127"/>
      <c r="CN107" s="127"/>
      <c r="CO107" s="127"/>
    </row>
    <row r="108" spans="4:194" ht="13.2" customHeight="1" x14ac:dyDescent="0.25">
      <c r="D108" s="126" t="s">
        <v>243</v>
      </c>
      <c r="E108" s="126"/>
      <c r="F108" s="126"/>
      <c r="G108" s="126"/>
      <c r="H108" s="126"/>
      <c r="N108" s="127"/>
      <c r="O108" s="139" t="str">
        <f>CZ108</f>
        <v>s</v>
      </c>
      <c r="P108" s="127"/>
      <c r="Q108" s="139" t="str">
        <f>DB108</f>
        <v>s</v>
      </c>
      <c r="R108" s="127"/>
      <c r="S108" s="139" t="str">
        <f>DD108</f>
        <v>t</v>
      </c>
      <c r="T108" s="127"/>
      <c r="U108" s="139" t="str">
        <f>DF108</f>
        <v>r</v>
      </c>
      <c r="V108" s="127"/>
      <c r="W108" s="139" t="str">
        <f>DH108</f>
        <v>y</v>
      </c>
      <c r="X108" s="127"/>
      <c r="Y108" s="139" t="str">
        <f>DJ108</f>
        <v>d</v>
      </c>
      <c r="Z108" s="127"/>
      <c r="AA108" s="139" t="str">
        <f>DL108</f>
        <v>o</v>
      </c>
      <c r="AB108" s="127"/>
      <c r="AC108" s="139" t="str">
        <f>DN108</f>
        <v>m</v>
      </c>
      <c r="AD108" s="127"/>
      <c r="AE108" s="139" t="str">
        <f>DP108</f>
        <v>@</v>
      </c>
      <c r="AF108" s="127"/>
      <c r="AG108" s="139" t="str">
        <f>DR108</f>
        <v>s</v>
      </c>
      <c r="AH108" s="127"/>
      <c r="AI108" s="139" t="str">
        <f>DT108</f>
        <v>-</v>
      </c>
      <c r="AJ108" s="127"/>
      <c r="AK108" s="139" t="str">
        <f>DV108</f>
        <v>b</v>
      </c>
      <c r="AL108" s="127"/>
      <c r="AM108" s="139" t="str">
        <f>DX108</f>
        <v>r</v>
      </c>
      <c r="AN108" s="127"/>
      <c r="AO108" s="139" t="str">
        <f>DZ108</f>
        <v>o</v>
      </c>
      <c r="AP108" s="127"/>
      <c r="AQ108" s="139" t="str">
        <f>EB108</f>
        <v>.</v>
      </c>
      <c r="AR108" s="127"/>
      <c r="AS108" s="139" t="str">
        <f>ED108</f>
        <v>c</v>
      </c>
      <c r="AT108" s="127"/>
      <c r="AU108" s="139" t="str">
        <f>EF108</f>
        <v>o</v>
      </c>
      <c r="AV108" s="127"/>
      <c r="AW108" s="139" t="str">
        <f>EH108</f>
        <v>.</v>
      </c>
      <c r="AX108" s="127"/>
      <c r="AY108" s="139" t="str">
        <f>EJ108</f>
        <v>z</v>
      </c>
      <c r="AZ108" s="127"/>
      <c r="BA108" s="139" t="str">
        <f>EL108</f>
        <v>a</v>
      </c>
      <c r="BB108" s="127"/>
      <c r="BC108" s="139" t="str">
        <f>EN108</f>
        <v/>
      </c>
      <c r="BD108" s="127"/>
      <c r="BE108" s="139" t="str">
        <f>EP108</f>
        <v/>
      </c>
      <c r="BF108" s="127"/>
      <c r="BG108" s="139" t="str">
        <f>ER108</f>
        <v/>
      </c>
      <c r="BH108" s="127"/>
      <c r="BI108" s="139" t="str">
        <f>ET108</f>
        <v/>
      </c>
      <c r="BJ108" s="127"/>
      <c r="BK108" s="139" t="str">
        <f>EV108</f>
        <v/>
      </c>
      <c r="BL108" s="127"/>
      <c r="BM108" s="139" t="str">
        <f>EX108</f>
        <v/>
      </c>
      <c r="BN108" s="127"/>
      <c r="BO108" s="139" t="str">
        <f>EZ108</f>
        <v/>
      </c>
      <c r="BP108" s="127"/>
      <c r="BQ108" s="139" t="str">
        <f>FB108</f>
        <v/>
      </c>
      <c r="BR108" s="127"/>
      <c r="BS108" s="139" t="str">
        <f>FD108</f>
        <v/>
      </c>
      <c r="BT108" s="127"/>
      <c r="BU108" s="139" t="str">
        <f>FF108</f>
        <v/>
      </c>
      <c r="BV108" s="127"/>
      <c r="BW108" s="139" t="str">
        <f>FH108</f>
        <v/>
      </c>
      <c r="BX108" s="127"/>
      <c r="BY108" s="139" t="str">
        <f>FJ108</f>
        <v/>
      </c>
      <c r="BZ108" s="127"/>
      <c r="CA108" s="139" t="str">
        <f>FL108</f>
        <v/>
      </c>
      <c r="CB108" s="127"/>
      <c r="CC108" s="139" t="str">
        <f>FN108</f>
        <v/>
      </c>
      <c r="CD108" s="127"/>
      <c r="CE108" s="139" t="str">
        <f>FP108</f>
        <v/>
      </c>
      <c r="CF108" s="127"/>
      <c r="CG108" s="139" t="str">
        <f>FR108</f>
        <v/>
      </c>
      <c r="CH108" s="127"/>
      <c r="CI108" s="139" t="str">
        <f>FT108</f>
        <v/>
      </c>
      <c r="CJ108" s="127"/>
      <c r="CK108" s="139" t="str">
        <f>FV108</f>
        <v/>
      </c>
      <c r="CL108" s="127"/>
      <c r="CM108" s="139" t="str">
        <f>FX108</f>
        <v/>
      </c>
      <c r="CN108" s="127"/>
      <c r="CO108" s="139" t="str">
        <f>FZ108</f>
        <v/>
      </c>
      <c r="CV108" s="651" t="str">
        <f>'TRUST VREALYS QUESTIONNAIRE'!AH30</f>
        <v>sstrydom@s-bro.co.za</v>
      </c>
      <c r="CW108" s="652"/>
      <c r="CX108" s="653"/>
      <c r="CZ108" s="131" t="str">
        <f>MID($CV108,CZ$25,1)</f>
        <v>s</v>
      </c>
      <c r="DB108" s="131" t="str">
        <f>MID($CV108,DB$25,1)</f>
        <v>s</v>
      </c>
      <c r="DD108" s="131" t="str">
        <f>MID($CV108,DD$25,1)</f>
        <v>t</v>
      </c>
      <c r="DF108" s="131" t="str">
        <f>MID($CV108,DF$25,1)</f>
        <v>r</v>
      </c>
      <c r="DH108" s="131" t="str">
        <f>MID($CV108,DH$25,1)</f>
        <v>y</v>
      </c>
      <c r="DJ108" s="131" t="str">
        <f>MID($CV108,DJ$25,1)</f>
        <v>d</v>
      </c>
      <c r="DL108" s="131" t="str">
        <f>MID($CV108,DL$25,1)</f>
        <v>o</v>
      </c>
      <c r="DN108" s="131" t="str">
        <f>MID($CV108,DN$25,1)</f>
        <v>m</v>
      </c>
      <c r="DP108" s="131" t="str">
        <f>MID($CV108,DP$25,1)</f>
        <v>@</v>
      </c>
      <c r="DR108" s="131" t="str">
        <f>MID($CV108,DR$25,1)</f>
        <v>s</v>
      </c>
      <c r="DT108" s="131" t="str">
        <f>MID($CV108,DT$25,1)</f>
        <v>-</v>
      </c>
      <c r="DV108" s="131" t="str">
        <f>MID($CV108,DV$25,1)</f>
        <v>b</v>
      </c>
      <c r="DX108" s="131" t="str">
        <f>MID($CV108,DX$25,1)</f>
        <v>r</v>
      </c>
      <c r="DZ108" s="131" t="str">
        <f>MID($CV108,DZ$25,1)</f>
        <v>o</v>
      </c>
      <c r="EB108" s="131" t="str">
        <f>MID($CV108,EB$25,1)</f>
        <v>.</v>
      </c>
      <c r="ED108" s="131" t="str">
        <f>MID($CV108,ED$25,1)</f>
        <v>c</v>
      </c>
      <c r="EF108" s="131" t="str">
        <f>MID($CV108,EF$25,1)</f>
        <v>o</v>
      </c>
      <c r="EH108" s="131" t="str">
        <f>MID($CV108,EH$25,1)</f>
        <v>.</v>
      </c>
      <c r="EJ108" s="131" t="str">
        <f>MID($CV108,EJ$25,1)</f>
        <v>z</v>
      </c>
      <c r="EL108" s="131" t="str">
        <f>MID($CV108,EL$25,1)</f>
        <v>a</v>
      </c>
      <c r="EN108" s="131" t="str">
        <f>MID($CV108,EN$25,1)</f>
        <v/>
      </c>
      <c r="EP108" s="131" t="str">
        <f>MID($CV108,EP$25,1)</f>
        <v/>
      </c>
      <c r="ER108" s="131" t="str">
        <f>MID($CV108,ER$25,1)</f>
        <v/>
      </c>
      <c r="ET108" s="131" t="str">
        <f>MID($CV108,ET$25,1)</f>
        <v/>
      </c>
      <c r="EV108" s="131" t="str">
        <f>MID($CV108,EV$25,1)</f>
        <v/>
      </c>
      <c r="EX108" s="131" t="str">
        <f>MID($CV108,EX$25,1)</f>
        <v/>
      </c>
      <c r="EZ108" s="131" t="str">
        <f>MID($CV108,EZ$25,1)</f>
        <v/>
      </c>
      <c r="FB108" s="131" t="str">
        <f>MID($CV108,FB$25,1)</f>
        <v/>
      </c>
      <c r="FD108" s="131" t="str">
        <f>MID($CV108,FD$25,1)</f>
        <v/>
      </c>
      <c r="FF108" s="131" t="str">
        <f>MID($CV108,FF$25,1)</f>
        <v/>
      </c>
      <c r="FH108" s="131" t="str">
        <f>MID($CV108,FH$25,1)</f>
        <v/>
      </c>
      <c r="FJ108" s="131" t="str">
        <f>MID($CV108,FJ$25,1)</f>
        <v/>
      </c>
      <c r="FL108" s="131" t="str">
        <f>MID($CV108,FL$25,1)</f>
        <v/>
      </c>
      <c r="FN108" s="131" t="str">
        <f>MID($CV108,FN$25,1)</f>
        <v/>
      </c>
      <c r="FP108" s="131" t="str">
        <f>MID($CV108,FP$25,1)</f>
        <v/>
      </c>
      <c r="FR108" s="131" t="str">
        <f>MID($CV108,FR$25,1)</f>
        <v/>
      </c>
      <c r="FT108" s="131" t="str">
        <f>MID($CV108,FT$25,1)</f>
        <v/>
      </c>
      <c r="FV108" s="131" t="str">
        <f>MID($CV108,FV$25,1)</f>
        <v/>
      </c>
      <c r="FX108" s="131" t="str">
        <f>MID($CV108,FX$25,1)</f>
        <v/>
      </c>
      <c r="FZ108" s="131" t="str">
        <f>MID($CV108,FZ$25,1)</f>
        <v/>
      </c>
      <c r="GB108" s="131" t="str">
        <f>MID($CV108,GB$25,1)</f>
        <v/>
      </c>
      <c r="GD108" s="131" t="str">
        <f>MID($CV108,GD$25,1)</f>
        <v/>
      </c>
      <c r="GF108" s="131" t="str">
        <f>MID($CV108,GF$25,1)</f>
        <v/>
      </c>
      <c r="GH108" s="131" t="str">
        <f>MID($CV108,GH$25,1)</f>
        <v/>
      </c>
      <c r="GJ108" s="131" t="str">
        <f>MID($CV108,GJ$25,1)</f>
        <v/>
      </c>
    </row>
    <row r="109" spans="4:194" ht="3" customHeight="1" x14ac:dyDescent="0.25">
      <c r="E109" s="126"/>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127"/>
      <c r="BA109" s="127"/>
      <c r="BB109" s="127"/>
      <c r="BC109" s="127"/>
      <c r="BD109" s="127"/>
      <c r="BE109" s="127"/>
      <c r="BF109" s="127"/>
      <c r="BG109" s="127"/>
      <c r="BH109" s="127"/>
      <c r="BI109" s="127"/>
      <c r="BJ109" s="127"/>
      <c r="BK109" s="127"/>
      <c r="BL109" s="127"/>
      <c r="BM109" s="127"/>
      <c r="BN109" s="127"/>
      <c r="BO109" s="127"/>
      <c r="BP109" s="127"/>
      <c r="BQ109" s="127"/>
      <c r="BR109" s="127"/>
      <c r="BS109" s="127"/>
      <c r="BT109" s="127"/>
      <c r="BU109" s="127"/>
      <c r="BV109" s="127"/>
      <c r="BW109" s="127"/>
      <c r="BX109" s="127"/>
      <c r="BY109" s="127"/>
      <c r="BZ109" s="127"/>
      <c r="CA109" s="127"/>
      <c r="CB109" s="127"/>
      <c r="CC109" s="127"/>
      <c r="CD109" s="127"/>
      <c r="CE109" s="127"/>
      <c r="CF109" s="127"/>
      <c r="CG109" s="127"/>
      <c r="CH109" s="127"/>
      <c r="CI109" s="127"/>
      <c r="CJ109" s="127"/>
      <c r="CK109" s="127"/>
      <c r="CL109" s="127"/>
      <c r="CM109" s="127"/>
      <c r="CN109" s="127"/>
      <c r="CO109" s="127"/>
    </row>
    <row r="110" spans="4:194" ht="13.2" customHeight="1" x14ac:dyDescent="0.25">
      <c r="D110" s="648" t="s">
        <v>253</v>
      </c>
      <c r="E110" s="649"/>
      <c r="F110" s="649"/>
      <c r="G110" s="649"/>
      <c r="H110" s="649"/>
      <c r="I110" s="649"/>
      <c r="J110" s="649"/>
      <c r="K110" s="649"/>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649"/>
      <c r="AH110" s="649"/>
      <c r="AI110" s="649"/>
      <c r="AJ110" s="649"/>
      <c r="AK110" s="649"/>
      <c r="AL110" s="649"/>
      <c r="AM110" s="649"/>
      <c r="AN110" s="649"/>
      <c r="AO110" s="649"/>
      <c r="AP110" s="649"/>
      <c r="AQ110" s="649"/>
      <c r="AR110" s="649"/>
      <c r="AS110" s="649"/>
      <c r="AT110" s="649"/>
      <c r="AU110" s="649"/>
      <c r="AV110" s="649"/>
      <c r="AW110" s="649"/>
      <c r="AX110" s="649"/>
      <c r="AY110" s="649"/>
      <c r="AZ110" s="649"/>
      <c r="BA110" s="649"/>
      <c r="BB110" s="649"/>
      <c r="BC110" s="649"/>
      <c r="BD110" s="649"/>
      <c r="BE110" s="649"/>
      <c r="BF110" s="649"/>
      <c r="BG110" s="649"/>
      <c r="BH110" s="649"/>
      <c r="BI110" s="649"/>
      <c r="BJ110" s="649"/>
      <c r="BK110" s="649"/>
      <c r="BL110" s="649"/>
      <c r="BM110" s="649"/>
      <c r="BN110" s="649"/>
      <c r="BO110" s="649"/>
      <c r="BP110" s="649"/>
      <c r="BQ110" s="649"/>
      <c r="BR110" s="649"/>
      <c r="BS110" s="649"/>
      <c r="BT110" s="649"/>
      <c r="BU110" s="649"/>
      <c r="BV110" s="649"/>
      <c r="BW110" s="649"/>
      <c r="BX110" s="649"/>
      <c r="BY110" s="649"/>
      <c r="BZ110" s="649"/>
      <c r="CA110" s="649"/>
      <c r="CB110" s="649"/>
      <c r="CC110" s="649"/>
      <c r="CD110" s="649"/>
      <c r="CE110" s="649"/>
      <c r="CF110" s="649"/>
      <c r="CG110" s="649"/>
      <c r="CH110" s="649"/>
      <c r="CI110" s="649"/>
      <c r="CJ110" s="649"/>
      <c r="CK110" s="649"/>
      <c r="CL110" s="649"/>
      <c r="CM110" s="649"/>
      <c r="CN110" s="649"/>
      <c r="CO110" s="650"/>
      <c r="CP110" s="183"/>
    </row>
    <row r="111" spans="4:194" ht="3" customHeight="1" x14ac:dyDescent="0.25">
      <c r="E111" s="123"/>
      <c r="F111" s="123"/>
      <c r="G111" s="123"/>
      <c r="H111" s="123"/>
      <c r="I111" s="123"/>
      <c r="J111" s="123"/>
      <c r="K111" s="123"/>
      <c r="L111" s="123"/>
      <c r="M111" s="123"/>
      <c r="N111" s="123"/>
      <c r="O111" s="124">
        <v>1</v>
      </c>
      <c r="P111" s="124"/>
      <c r="Q111" s="124">
        <f>1+O111</f>
        <v>2</v>
      </c>
      <c r="R111" s="124"/>
      <c r="S111" s="124">
        <f>1+Q111</f>
        <v>3</v>
      </c>
      <c r="T111" s="124"/>
      <c r="U111" s="124">
        <f>1+S111</f>
        <v>4</v>
      </c>
      <c r="V111" s="124"/>
      <c r="W111" s="124">
        <f>1+U111</f>
        <v>5</v>
      </c>
      <c r="X111" s="124"/>
      <c r="Y111" s="124">
        <f>1+W111</f>
        <v>6</v>
      </c>
      <c r="Z111" s="124"/>
      <c r="AA111" s="124">
        <f>1+Y111</f>
        <v>7</v>
      </c>
      <c r="AB111" s="124"/>
      <c r="AC111" s="124">
        <f>1+AA111</f>
        <v>8</v>
      </c>
      <c r="AD111" s="124"/>
      <c r="AE111" s="124">
        <f>1+AC111</f>
        <v>9</v>
      </c>
      <c r="AF111" s="124"/>
      <c r="AG111" s="124">
        <f>1+AE111</f>
        <v>10</v>
      </c>
      <c r="AH111" s="124"/>
      <c r="AI111" s="124">
        <f>1+AG111</f>
        <v>11</v>
      </c>
      <c r="AJ111" s="124"/>
      <c r="AK111" s="124">
        <f>1+AI111</f>
        <v>12</v>
      </c>
      <c r="AL111" s="124"/>
      <c r="AM111" s="124">
        <f>1+AK111</f>
        <v>13</v>
      </c>
      <c r="AN111" s="124"/>
      <c r="AO111" s="124">
        <f>1+AM111</f>
        <v>14</v>
      </c>
      <c r="AP111" s="124"/>
      <c r="AQ111" s="124">
        <f>1+AO111</f>
        <v>15</v>
      </c>
      <c r="AR111" s="124"/>
      <c r="AS111" s="124">
        <f>1+AQ111</f>
        <v>16</v>
      </c>
      <c r="AT111" s="124"/>
      <c r="AU111" s="124">
        <f>1+AS111</f>
        <v>17</v>
      </c>
      <c r="AV111" s="124"/>
      <c r="AW111" s="124">
        <f>1+AU111</f>
        <v>18</v>
      </c>
      <c r="AX111" s="124"/>
      <c r="AY111" s="124">
        <f>1+AW111</f>
        <v>19</v>
      </c>
      <c r="AZ111" s="124"/>
      <c r="BA111" s="124">
        <f>1+AY111</f>
        <v>20</v>
      </c>
      <c r="BB111" s="124"/>
      <c r="BC111" s="124">
        <f>1+BA111</f>
        <v>21</v>
      </c>
      <c r="BD111" s="124"/>
      <c r="BE111" s="124">
        <f>1+BC111</f>
        <v>22</v>
      </c>
      <c r="BF111" s="124"/>
      <c r="BG111" s="124">
        <f>1+BE111</f>
        <v>23</v>
      </c>
      <c r="BH111" s="124"/>
      <c r="BI111" s="124">
        <f>1+BG111</f>
        <v>24</v>
      </c>
      <c r="BJ111" s="124"/>
      <c r="BK111" s="124">
        <f>1+BI111</f>
        <v>25</v>
      </c>
      <c r="BL111" s="124"/>
      <c r="BM111" s="124">
        <f>1+BK111</f>
        <v>26</v>
      </c>
      <c r="BN111" s="124"/>
      <c r="BO111" s="124">
        <f>1+BM111</f>
        <v>27</v>
      </c>
      <c r="BP111" s="124"/>
      <c r="BQ111" s="124">
        <f>1+BO111</f>
        <v>28</v>
      </c>
      <c r="BR111" s="124"/>
      <c r="BS111" s="124">
        <f>1+BQ111</f>
        <v>29</v>
      </c>
      <c r="BT111" s="124"/>
      <c r="BU111" s="124">
        <f>1+BS111</f>
        <v>30</v>
      </c>
      <c r="BV111" s="124"/>
      <c r="BW111" s="124">
        <f>1+BU111</f>
        <v>31</v>
      </c>
      <c r="BX111" s="124"/>
      <c r="BY111" s="124">
        <f>1+BW111</f>
        <v>32</v>
      </c>
      <c r="BZ111" s="124"/>
      <c r="CA111" s="124">
        <f>1+BY111</f>
        <v>33</v>
      </c>
      <c r="CB111" s="124"/>
      <c r="CC111" s="124">
        <f>1+CA111</f>
        <v>34</v>
      </c>
      <c r="CD111" s="124"/>
      <c r="CE111" s="124"/>
      <c r="CF111" s="124"/>
      <c r="CG111" s="124"/>
      <c r="CH111" s="124"/>
      <c r="CI111" s="124"/>
      <c r="CJ111" s="124">
        <f>1+CC111</f>
        <v>35</v>
      </c>
      <c r="CK111" s="124"/>
      <c r="CL111" s="124"/>
      <c r="CM111" s="124">
        <f>1+CJ111</f>
        <v>36</v>
      </c>
      <c r="CN111" s="124"/>
      <c r="CO111" s="124">
        <f>1+CM111</f>
        <v>37</v>
      </c>
      <c r="CP111" s="125"/>
    </row>
    <row r="112" spans="4:194" ht="13.2" customHeight="1" x14ac:dyDescent="0.25">
      <c r="D112" s="126" t="s">
        <v>254</v>
      </c>
      <c r="N112" s="127"/>
      <c r="O112" s="128" t="str">
        <f>CZ112</f>
        <v>P</v>
      </c>
      <c r="P112" s="129"/>
      <c r="Q112" s="128" t="str">
        <f>DB112</f>
        <v>O</v>
      </c>
      <c r="R112" s="129"/>
      <c r="S112" s="128" t="str">
        <f>DD112</f>
        <v>S</v>
      </c>
      <c r="T112" s="129"/>
      <c r="U112" s="128" t="str">
        <f>DF112</f>
        <v>T</v>
      </c>
      <c r="V112" s="129"/>
      <c r="W112" s="128" t="str">
        <f>DH112</f>
        <v>N</v>
      </c>
      <c r="X112" s="129"/>
      <c r="Y112" s="128" t="str">
        <f>DJ112</f>
        <v>E</v>
      </c>
      <c r="Z112" s="129"/>
      <c r="AA112" s="128" t="str">
        <f>DL112</f>
        <v>T</v>
      </c>
      <c r="AB112" s="129"/>
      <c r="AC112" s="128" t="str">
        <f>DN112</f>
        <v xml:space="preserve"> </v>
      </c>
      <c r="AD112" s="129"/>
      <c r="AE112" s="128" t="str">
        <f>DP112</f>
        <v>S</v>
      </c>
      <c r="AF112" s="129"/>
      <c r="AG112" s="128" t="str">
        <f>DR112</f>
        <v>U</v>
      </c>
      <c r="AH112" s="129"/>
      <c r="AI112" s="128" t="str">
        <f>DT112</f>
        <v>I</v>
      </c>
      <c r="AJ112" s="129"/>
      <c r="AK112" s="128" t="str">
        <f>DV112</f>
        <v>T</v>
      </c>
      <c r="AL112" s="129"/>
      <c r="AM112" s="128" t="str">
        <f>DX112</f>
        <v>E</v>
      </c>
      <c r="AN112" s="129"/>
      <c r="AO112" s="128" t="str">
        <f>DZ112</f>
        <v xml:space="preserve"> </v>
      </c>
      <c r="AP112" s="127"/>
      <c r="AQ112" s="139" t="str">
        <f>EB112</f>
        <v>1</v>
      </c>
      <c r="AR112" s="127"/>
      <c r="AS112" s="139" t="str">
        <f>ED112</f>
        <v>3</v>
      </c>
      <c r="AT112" s="127"/>
      <c r="AU112" s="139" t="str">
        <f>EF112</f>
        <v>0</v>
      </c>
      <c r="AV112" s="127"/>
      <c r="AW112" s="139" t="str">
        <f>EH112</f>
        <v>5</v>
      </c>
      <c r="AX112" s="127"/>
      <c r="AY112" s="139" t="str">
        <f>EJ112</f>
        <v>,</v>
      </c>
      <c r="AZ112" s="127"/>
      <c r="BA112" s="128" t="str">
        <f>EL112</f>
        <v xml:space="preserve"> </v>
      </c>
      <c r="BB112" s="129"/>
      <c r="BC112" s="128" t="str">
        <f>EN112</f>
        <v>P</v>
      </c>
      <c r="BD112" s="129"/>
      <c r="BE112" s="128" t="str">
        <f>EP112</f>
        <v>R</v>
      </c>
      <c r="BF112" s="129"/>
      <c r="BG112" s="128" t="str">
        <f>ER112</f>
        <v>I</v>
      </c>
      <c r="BH112" s="129"/>
      <c r="BI112" s="128" t="str">
        <f>ET112</f>
        <v>V</v>
      </c>
      <c r="BJ112" s="129"/>
      <c r="BK112" s="128" t="str">
        <f>EV112</f>
        <v>A</v>
      </c>
      <c r="BL112" s="129"/>
      <c r="BM112" s="128" t="str">
        <f>EX112</f>
        <v>T</v>
      </c>
      <c r="BN112" s="129"/>
      <c r="BO112" s="128" t="str">
        <f>EZ112</f>
        <v>E</v>
      </c>
      <c r="BP112" s="129"/>
      <c r="BQ112" s="128" t="str">
        <f>FB112</f>
        <v xml:space="preserve"> </v>
      </c>
      <c r="BR112" s="129"/>
      <c r="BS112" s="128" t="str">
        <f>FD112</f>
        <v>B</v>
      </c>
      <c r="BT112" s="129"/>
      <c r="BU112" s="128" t="str">
        <f>FF112</f>
        <v>A</v>
      </c>
      <c r="BV112" s="129"/>
      <c r="BW112" s="128" t="str">
        <f>FH112</f>
        <v>G</v>
      </c>
      <c r="BX112" s="129"/>
      <c r="BY112" s="128" t="str">
        <f>FJ112</f>
        <v xml:space="preserve"> </v>
      </c>
      <c r="BZ112" s="129"/>
      <c r="CA112" s="128" t="str">
        <f>FL112</f>
        <v>X</v>
      </c>
      <c r="CB112" s="127"/>
      <c r="CC112" s="139" t="str">
        <f>FN112</f>
        <v>1</v>
      </c>
      <c r="CD112" s="127"/>
      <c r="CE112" s="139" t="str">
        <f>FP112</f>
        <v>0</v>
      </c>
      <c r="CF112" s="127"/>
      <c r="CG112" s="139" t="str">
        <f>FR112</f>
        <v>0</v>
      </c>
      <c r="CH112" s="127"/>
      <c r="CI112" s="139" t="str">
        <f>FT112</f>
        <v>7</v>
      </c>
      <c r="CJ112" s="127"/>
      <c r="CK112" s="139" t="str">
        <f>FV112</f>
        <v/>
      </c>
      <c r="CL112" s="127"/>
      <c r="CM112" s="139" t="str">
        <f>FX112</f>
        <v/>
      </c>
      <c r="CN112" s="127"/>
      <c r="CO112" s="139" t="str">
        <f>FZ112</f>
        <v/>
      </c>
      <c r="CV112" s="666" t="str">
        <f>'TRUST VREALYS QUESTIONNAIRE'!AK30</f>
        <v>POSTNET SUITE 1305, PRIVATE BAG X1007</v>
      </c>
      <c r="CW112" s="652"/>
      <c r="CX112" s="653"/>
      <c r="CZ112" s="131" t="str">
        <f>MID($CV112,CZ$25,1)</f>
        <v>P</v>
      </c>
      <c r="DB112" s="131" t="str">
        <f t="shared" ref="DB112:DB126" si="5">MID($CV112,DB$25,1)</f>
        <v>O</v>
      </c>
      <c r="DD112" s="131" t="str">
        <f t="shared" ref="DD112:DD126" si="6">MID($CV112,DD$25,1)</f>
        <v>S</v>
      </c>
      <c r="DF112" s="131" t="str">
        <f t="shared" ref="DF112:DF126" si="7">MID($CV112,DF$25,1)</f>
        <v>T</v>
      </c>
      <c r="DH112" s="131" t="str">
        <f t="shared" ref="DH112:DH126" si="8">MID($CV112,DH$25,1)</f>
        <v>N</v>
      </c>
      <c r="DJ112" s="131" t="str">
        <f t="shared" ref="DJ112:DJ126" si="9">MID($CV112,DJ$25,1)</f>
        <v>E</v>
      </c>
      <c r="DL112" s="131" t="str">
        <f t="shared" ref="DL112:DL126" si="10">MID($CV112,DL$25,1)</f>
        <v>T</v>
      </c>
      <c r="DN112" s="131" t="str">
        <f t="shared" ref="DN112:DN126" si="11">MID($CV112,DN$25,1)</f>
        <v xml:space="preserve"> </v>
      </c>
      <c r="DP112" s="131" t="str">
        <f t="shared" ref="DP112:DP126" si="12">MID($CV112,DP$25,1)</f>
        <v>S</v>
      </c>
      <c r="DR112" s="131" t="str">
        <f t="shared" ref="DR112:DR126" si="13">MID($CV112,DR$25,1)</f>
        <v>U</v>
      </c>
      <c r="DT112" s="131" t="str">
        <f t="shared" ref="DT112:DT126" si="14">MID($CV112,DT$25,1)</f>
        <v>I</v>
      </c>
      <c r="DV112" s="131" t="str">
        <f t="shared" ref="DV112:DV126" si="15">MID($CV112,DV$25,1)</f>
        <v>T</v>
      </c>
      <c r="DX112" s="131" t="str">
        <f t="shared" ref="DX112:DX126" si="16">MID($CV112,DX$25,1)</f>
        <v>E</v>
      </c>
      <c r="DZ112" s="131" t="str">
        <f t="shared" ref="DZ112:DZ126" si="17">MID($CV112,DZ$25,1)</f>
        <v xml:space="preserve"> </v>
      </c>
      <c r="EB112" s="131" t="str">
        <f t="shared" ref="EB112:EB126" si="18">MID($CV112,EB$25,1)</f>
        <v>1</v>
      </c>
      <c r="ED112" s="131" t="str">
        <f t="shared" ref="ED112:ED126" si="19">MID($CV112,ED$25,1)</f>
        <v>3</v>
      </c>
      <c r="EF112" s="131" t="str">
        <f t="shared" ref="EF112:EF126" si="20">MID($CV112,EF$25,1)</f>
        <v>0</v>
      </c>
      <c r="EH112" s="131" t="str">
        <f t="shared" ref="EH112:EH126" si="21">MID($CV112,EH$25,1)</f>
        <v>5</v>
      </c>
      <c r="EJ112" s="131" t="str">
        <f t="shared" ref="EJ112:EJ126" si="22">MID($CV112,EJ$25,1)</f>
        <v>,</v>
      </c>
      <c r="EL112" s="131" t="str">
        <f t="shared" ref="EL112:EL126" si="23">MID($CV112,EL$25,1)</f>
        <v xml:space="preserve"> </v>
      </c>
      <c r="EN112" s="131" t="str">
        <f t="shared" ref="EN112:EN126" si="24">MID($CV112,EN$25,1)</f>
        <v>P</v>
      </c>
      <c r="EP112" s="131" t="str">
        <f t="shared" ref="EP112:EP126" si="25">MID($CV112,EP$25,1)</f>
        <v>R</v>
      </c>
      <c r="ER112" s="131" t="str">
        <f t="shared" ref="ER112:ER126" si="26">MID($CV112,ER$25,1)</f>
        <v>I</v>
      </c>
      <c r="ET112" s="131" t="str">
        <f t="shared" ref="ET112:ET126" si="27">MID($CV112,ET$25,1)</f>
        <v>V</v>
      </c>
      <c r="EV112" s="131" t="str">
        <f t="shared" ref="EV112:EV126" si="28">MID($CV112,EV$25,1)</f>
        <v>A</v>
      </c>
      <c r="EX112" s="131" t="str">
        <f t="shared" ref="EX112:EX126" si="29">MID($CV112,EX$25,1)</f>
        <v>T</v>
      </c>
      <c r="EZ112" s="131" t="str">
        <f t="shared" ref="EZ112:EZ126" si="30">MID($CV112,EZ$25,1)</f>
        <v>E</v>
      </c>
      <c r="FB112" s="131" t="str">
        <f t="shared" ref="FB112:FB126" si="31">MID($CV112,FB$25,1)</f>
        <v xml:space="preserve"> </v>
      </c>
      <c r="FD112" s="131" t="str">
        <f t="shared" ref="FD112:FD126" si="32">MID($CV112,FD$25,1)</f>
        <v>B</v>
      </c>
      <c r="FF112" s="131" t="str">
        <f t="shared" ref="FF112:FF126" si="33">MID($CV112,FF$25,1)</f>
        <v>A</v>
      </c>
      <c r="FH112" s="131" t="str">
        <f t="shared" ref="FH112:FH126" si="34">MID($CV112,FH$25,1)</f>
        <v>G</v>
      </c>
      <c r="FJ112" s="131" t="str">
        <f t="shared" ref="FJ112:FJ126" si="35">MID($CV112,FJ$25,1)</f>
        <v xml:space="preserve"> </v>
      </c>
      <c r="FL112" s="131" t="str">
        <f t="shared" ref="FL112:FL126" si="36">MID($CV112,FL$25,1)</f>
        <v>X</v>
      </c>
      <c r="FN112" s="131" t="str">
        <f t="shared" ref="FN112:FN126" si="37">MID($CV112,FN$25,1)</f>
        <v>1</v>
      </c>
      <c r="FP112" s="131" t="str">
        <f t="shared" ref="FP112:FP126" si="38">MID($CV112,FP$25,1)</f>
        <v>0</v>
      </c>
      <c r="FR112" s="131" t="str">
        <f t="shared" ref="FR112:FR126" si="39">MID($CV112,FR$25,1)</f>
        <v>0</v>
      </c>
      <c r="FT112" s="131" t="str">
        <f t="shared" ref="FT112:FT126" si="40">MID($CV112,FT$25,1)</f>
        <v>7</v>
      </c>
      <c r="FV112" s="131" t="str">
        <f t="shared" ref="FV112:FV126" si="41">MID($CV112,FV$25,1)</f>
        <v/>
      </c>
      <c r="FX112" s="131" t="str">
        <f t="shared" ref="FX112:FX126" si="42">MID($CV112,FX$25,1)</f>
        <v/>
      </c>
      <c r="FZ112" s="131" t="str">
        <f t="shared" ref="FZ112:FZ126" si="43">MID($CV112,FZ$25,1)</f>
        <v/>
      </c>
      <c r="GB112" s="131" t="str">
        <f t="shared" ref="GB112:GB126" si="44">MID($CV112,GB$25,1)</f>
        <v/>
      </c>
      <c r="GD112" s="131" t="str">
        <f t="shared" ref="GD112:GD126" si="45">MID($CV112,GD$25,1)</f>
        <v/>
      </c>
      <c r="GF112" s="131" t="str">
        <f t="shared" ref="GF112:GF126" si="46">MID($CV112,GF$25,1)</f>
        <v/>
      </c>
      <c r="GH112" s="131" t="str">
        <f t="shared" ref="GH112:GH126" si="47">MID($CV112,GH$25,1)</f>
        <v/>
      </c>
      <c r="GJ112" s="131" t="str">
        <f t="shared" ref="GJ112:GJ126" si="48">MID($CV112,GJ$25,1)</f>
        <v/>
      </c>
    </row>
    <row r="113" spans="2:214" ht="3" customHeight="1" x14ac:dyDescent="0.25">
      <c r="E113" s="126"/>
      <c r="N113" s="127"/>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29"/>
      <c r="AJ113" s="129"/>
      <c r="AK113" s="129"/>
      <c r="AL113" s="129"/>
      <c r="AM113" s="129"/>
      <c r="AN113" s="129"/>
      <c r="AO113" s="129"/>
      <c r="AP113" s="127"/>
      <c r="AQ113" s="127"/>
      <c r="AR113" s="127"/>
      <c r="AS113" s="127"/>
      <c r="AT113" s="127"/>
      <c r="AU113" s="127"/>
      <c r="AV113" s="127"/>
      <c r="AW113" s="127"/>
      <c r="AX113" s="127"/>
      <c r="AY113" s="127"/>
      <c r="AZ113" s="127"/>
      <c r="BA113" s="129"/>
      <c r="BB113" s="129"/>
      <c r="BC113" s="129"/>
      <c r="BD113" s="129"/>
      <c r="BE113" s="129"/>
      <c r="BF113" s="129"/>
      <c r="BG113" s="129"/>
      <c r="BH113" s="129"/>
      <c r="BI113" s="129"/>
      <c r="BJ113" s="129"/>
      <c r="BK113" s="129"/>
      <c r="BL113" s="129"/>
      <c r="BM113" s="129"/>
      <c r="BN113" s="129"/>
      <c r="BO113" s="129"/>
      <c r="BP113" s="129"/>
      <c r="BQ113" s="129"/>
      <c r="BR113" s="129"/>
      <c r="BS113" s="129"/>
      <c r="BT113" s="129"/>
      <c r="BU113" s="129"/>
      <c r="BV113" s="129"/>
      <c r="BW113" s="129"/>
      <c r="BX113" s="129"/>
      <c r="BY113" s="129"/>
      <c r="BZ113" s="129"/>
      <c r="CA113" s="129"/>
      <c r="CB113" s="127"/>
      <c r="CC113" s="127"/>
      <c r="CD113" s="127"/>
      <c r="CE113" s="127"/>
      <c r="CF113" s="127"/>
      <c r="CG113" s="127"/>
      <c r="CH113" s="127"/>
      <c r="CI113" s="127"/>
      <c r="CJ113" s="127"/>
      <c r="CK113" s="127"/>
      <c r="CL113" s="127"/>
      <c r="CM113" s="127"/>
      <c r="CN113" s="127"/>
      <c r="CO113" s="127"/>
    </row>
    <row r="114" spans="2:214" ht="13.2" customHeight="1" x14ac:dyDescent="0.25">
      <c r="D114" s="126" t="s">
        <v>255</v>
      </c>
      <c r="F114" s="126"/>
      <c r="G114" s="126"/>
      <c r="H114" s="126"/>
      <c r="N114" s="127"/>
      <c r="O114" s="369"/>
      <c r="P114" s="127"/>
      <c r="Q114" s="369"/>
      <c r="R114" s="127"/>
      <c r="S114" s="369"/>
      <c r="T114" s="127"/>
      <c r="U114" s="369"/>
      <c r="V114" s="127"/>
      <c r="W114" s="369"/>
      <c r="X114" s="127"/>
      <c r="Y114" s="369"/>
      <c r="Z114" s="127"/>
      <c r="AA114" s="369"/>
      <c r="AB114" s="127"/>
      <c r="AC114" s="369"/>
      <c r="AD114" s="127"/>
      <c r="AE114" s="369"/>
      <c r="AF114" s="127"/>
      <c r="AG114" s="369"/>
      <c r="AH114" s="127"/>
      <c r="AI114" s="369"/>
      <c r="AJ114" s="127"/>
      <c r="AK114" s="369"/>
      <c r="AL114" s="127"/>
      <c r="AM114" s="369"/>
      <c r="AN114" s="127"/>
      <c r="AO114" s="369"/>
      <c r="AP114" s="127"/>
      <c r="AQ114" s="369"/>
      <c r="AR114" s="127"/>
      <c r="AS114" s="369"/>
      <c r="AT114" s="127"/>
      <c r="AU114" s="369"/>
      <c r="AV114" s="127"/>
      <c r="AW114" s="369"/>
      <c r="AX114" s="127"/>
      <c r="AY114" s="369"/>
      <c r="AZ114" s="127"/>
      <c r="BA114" s="369"/>
      <c r="BB114" s="127"/>
      <c r="BC114" s="369"/>
      <c r="BD114" s="127"/>
      <c r="BE114" s="369"/>
      <c r="BF114" s="127"/>
      <c r="BG114" s="369"/>
      <c r="BH114" s="127"/>
      <c r="BI114" s="369"/>
      <c r="BJ114" s="127"/>
      <c r="BK114" s="369"/>
      <c r="BL114" s="127"/>
      <c r="BM114" s="369"/>
      <c r="BN114" s="127"/>
      <c r="BO114" s="369"/>
      <c r="BP114" s="127"/>
      <c r="BQ114" s="369"/>
      <c r="BR114" s="127"/>
      <c r="BS114" s="369"/>
      <c r="BT114" s="127"/>
      <c r="BU114" s="369"/>
      <c r="BV114" s="127"/>
      <c r="BW114" s="369"/>
      <c r="BX114" s="127"/>
      <c r="BY114" s="369"/>
      <c r="BZ114" s="127"/>
      <c r="CA114" s="369"/>
      <c r="CB114" s="127"/>
      <c r="CC114" s="369"/>
      <c r="CD114" s="127"/>
      <c r="CE114" s="369"/>
      <c r="CF114" s="127"/>
      <c r="CG114" s="369"/>
      <c r="CH114" s="127"/>
      <c r="CI114" s="369"/>
      <c r="CJ114" s="127"/>
      <c r="CK114" s="369"/>
      <c r="CL114" s="127"/>
      <c r="CM114" s="369"/>
      <c r="CN114" s="127"/>
      <c r="CO114" s="369"/>
      <c r="CP114" s="127"/>
      <c r="CV114" s="651" t="str">
        <f>'TRUST VREALYS QUESTIONNAIRE'!AM30</f>
        <v>GAUTENG</v>
      </c>
      <c r="CW114" s="652"/>
      <c r="CX114" s="653"/>
      <c r="CZ114" s="131" t="str">
        <f>MID($CV114,CZ$25,1)</f>
        <v>G</v>
      </c>
      <c r="DB114" s="131" t="str">
        <f t="shared" si="5"/>
        <v>A</v>
      </c>
      <c r="DD114" s="131" t="str">
        <f t="shared" si="6"/>
        <v>U</v>
      </c>
      <c r="DF114" s="131" t="str">
        <f t="shared" si="7"/>
        <v>T</v>
      </c>
      <c r="DH114" s="131" t="str">
        <f t="shared" si="8"/>
        <v>E</v>
      </c>
      <c r="DJ114" s="131" t="str">
        <f t="shared" si="9"/>
        <v>N</v>
      </c>
      <c r="DL114" s="131" t="str">
        <f t="shared" si="10"/>
        <v>G</v>
      </c>
      <c r="DN114" s="131" t="str">
        <f t="shared" si="11"/>
        <v/>
      </c>
      <c r="DP114" s="131" t="str">
        <f t="shared" si="12"/>
        <v/>
      </c>
      <c r="DR114" s="131" t="str">
        <f t="shared" si="13"/>
        <v/>
      </c>
      <c r="DT114" s="131" t="str">
        <f t="shared" si="14"/>
        <v/>
      </c>
      <c r="DV114" s="131" t="str">
        <f t="shared" si="15"/>
        <v/>
      </c>
      <c r="DX114" s="131" t="str">
        <f t="shared" si="16"/>
        <v/>
      </c>
      <c r="DZ114" s="131" t="str">
        <f t="shared" si="17"/>
        <v/>
      </c>
      <c r="EB114" s="131" t="str">
        <f t="shared" si="18"/>
        <v/>
      </c>
      <c r="ED114" s="131" t="str">
        <f t="shared" si="19"/>
        <v/>
      </c>
      <c r="EF114" s="131" t="str">
        <f t="shared" si="20"/>
        <v/>
      </c>
      <c r="EH114" s="131" t="str">
        <f t="shared" si="21"/>
        <v/>
      </c>
      <c r="EJ114" s="131" t="str">
        <f t="shared" si="22"/>
        <v/>
      </c>
      <c r="EL114" s="131" t="str">
        <f t="shared" si="23"/>
        <v/>
      </c>
      <c r="EN114" s="131" t="str">
        <f t="shared" si="24"/>
        <v/>
      </c>
      <c r="EP114" s="131" t="str">
        <f t="shared" si="25"/>
        <v/>
      </c>
      <c r="ER114" s="131" t="str">
        <f t="shared" si="26"/>
        <v/>
      </c>
      <c r="ET114" s="131" t="str">
        <f t="shared" si="27"/>
        <v/>
      </c>
      <c r="EV114" s="131" t="str">
        <f t="shared" si="28"/>
        <v/>
      </c>
      <c r="EX114" s="131" t="str">
        <f t="shared" si="29"/>
        <v/>
      </c>
      <c r="EZ114" s="131" t="str">
        <f t="shared" si="30"/>
        <v/>
      </c>
      <c r="FB114" s="131" t="str">
        <f t="shared" si="31"/>
        <v/>
      </c>
      <c r="FD114" s="131" t="str">
        <f t="shared" si="32"/>
        <v/>
      </c>
      <c r="FF114" s="131" t="str">
        <f t="shared" si="33"/>
        <v/>
      </c>
      <c r="FH114" s="131" t="str">
        <f t="shared" si="34"/>
        <v/>
      </c>
      <c r="FJ114" s="131" t="str">
        <f t="shared" si="35"/>
        <v/>
      </c>
      <c r="FL114" s="131" t="str">
        <f t="shared" si="36"/>
        <v/>
      </c>
      <c r="FN114" s="131" t="str">
        <f t="shared" si="37"/>
        <v/>
      </c>
      <c r="FP114" s="131" t="str">
        <f t="shared" si="38"/>
        <v/>
      </c>
      <c r="FR114" s="131" t="str">
        <f t="shared" si="39"/>
        <v/>
      </c>
      <c r="FT114" s="131" t="str">
        <f t="shared" si="40"/>
        <v/>
      </c>
      <c r="FV114" s="131" t="str">
        <f t="shared" si="41"/>
        <v/>
      </c>
      <c r="FX114" s="131" t="str">
        <f t="shared" si="42"/>
        <v/>
      </c>
      <c r="FZ114" s="131" t="str">
        <f t="shared" si="43"/>
        <v/>
      </c>
      <c r="GB114" s="131" t="str">
        <f t="shared" si="44"/>
        <v/>
      </c>
      <c r="GD114" s="131" t="str">
        <f t="shared" si="45"/>
        <v/>
      </c>
      <c r="GF114" s="131" t="str">
        <f t="shared" si="46"/>
        <v/>
      </c>
      <c r="GH114" s="131" t="str">
        <f t="shared" si="47"/>
        <v/>
      </c>
      <c r="GJ114" s="131" t="str">
        <f t="shared" si="48"/>
        <v/>
      </c>
    </row>
    <row r="115" spans="2:214" ht="3" customHeight="1" x14ac:dyDescent="0.25">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BA115" s="129"/>
      <c r="BB115" s="129"/>
      <c r="BC115" s="129"/>
      <c r="BD115" s="129"/>
      <c r="BE115" s="129"/>
      <c r="BF115" s="129"/>
      <c r="BG115" s="129"/>
      <c r="BH115" s="129"/>
      <c r="BI115" s="129"/>
      <c r="BJ115" s="129"/>
      <c r="BK115" s="129"/>
      <c r="BL115" s="129"/>
      <c r="BM115" s="129"/>
      <c r="BN115" s="129"/>
      <c r="BO115" s="129"/>
      <c r="BP115" s="129"/>
      <c r="BQ115" s="129"/>
      <c r="BR115" s="129"/>
      <c r="BS115" s="129"/>
      <c r="BT115" s="129"/>
      <c r="BU115" s="129"/>
      <c r="BV115" s="129"/>
      <c r="BW115" s="129"/>
      <c r="BX115" s="129"/>
      <c r="BY115" s="129"/>
      <c r="BZ115" s="129"/>
      <c r="CA115" s="129"/>
    </row>
    <row r="116" spans="2:214" ht="13.2" customHeight="1" x14ac:dyDescent="0.25">
      <c r="D116" s="126" t="s">
        <v>256</v>
      </c>
      <c r="O116" s="128" t="str">
        <f>CZ114</f>
        <v>G</v>
      </c>
      <c r="P116" s="129"/>
      <c r="Q116" s="128" t="str">
        <f>DB114</f>
        <v>A</v>
      </c>
      <c r="R116" s="129"/>
      <c r="S116" s="128" t="str">
        <f>DD114</f>
        <v>U</v>
      </c>
      <c r="T116" s="129"/>
      <c r="U116" s="128" t="str">
        <f>DF114</f>
        <v>T</v>
      </c>
      <c r="V116" s="129"/>
      <c r="W116" s="128" t="str">
        <f>DH114</f>
        <v>E</v>
      </c>
      <c r="X116" s="129"/>
      <c r="Y116" s="128" t="str">
        <f>DJ114</f>
        <v>N</v>
      </c>
      <c r="Z116" s="129"/>
      <c r="AA116" s="128" t="str">
        <f>DL114</f>
        <v>G</v>
      </c>
      <c r="AB116" s="129"/>
      <c r="AC116" s="128" t="str">
        <f>DN114</f>
        <v/>
      </c>
      <c r="AD116" s="129"/>
      <c r="AE116" s="128" t="str">
        <f>DP114</f>
        <v/>
      </c>
      <c r="AF116" s="129"/>
      <c r="AG116" s="128" t="str">
        <f>DR114</f>
        <v/>
      </c>
      <c r="AH116" s="129"/>
      <c r="AI116" s="128" t="str">
        <f>DT114</f>
        <v/>
      </c>
      <c r="AJ116" s="129"/>
      <c r="AK116" s="128" t="str">
        <f>DV114</f>
        <v/>
      </c>
      <c r="AL116" s="129"/>
      <c r="AM116" s="128" t="str">
        <f>DX114</f>
        <v/>
      </c>
      <c r="AN116" s="129"/>
      <c r="AO116" s="128" t="str">
        <f>DZ114</f>
        <v/>
      </c>
      <c r="AP116" s="127"/>
      <c r="AQ116" s="153"/>
      <c r="AR116" s="153"/>
      <c r="AS116" s="153"/>
      <c r="AT116" s="153"/>
      <c r="AU116" s="153"/>
      <c r="AV116" s="153"/>
      <c r="AW116" s="153"/>
      <c r="AX116" s="153"/>
      <c r="AY116" s="342" t="s">
        <v>257</v>
      </c>
      <c r="AZ116" s="127"/>
      <c r="BA116" s="128" t="str">
        <f>CZ116</f>
        <v>L</v>
      </c>
      <c r="BB116" s="129"/>
      <c r="BC116" s="128" t="str">
        <f>DB116</f>
        <v>Y</v>
      </c>
      <c r="BD116" s="129"/>
      <c r="BE116" s="128" t="str">
        <f>DD116</f>
        <v>T</v>
      </c>
      <c r="BF116" s="129"/>
      <c r="BG116" s="128" t="str">
        <f>DF116</f>
        <v>T</v>
      </c>
      <c r="BH116" s="129"/>
      <c r="BI116" s="128" t="str">
        <f>DH116</f>
        <v>L</v>
      </c>
      <c r="BJ116" s="129"/>
      <c r="BK116" s="128" t="str">
        <f>DJ116</f>
        <v>E</v>
      </c>
      <c r="BL116" s="129"/>
      <c r="BM116" s="128" t="str">
        <f>DL116</f>
        <v>T</v>
      </c>
      <c r="BN116" s="129"/>
      <c r="BO116" s="128" t="str">
        <f>DN116</f>
        <v>O</v>
      </c>
      <c r="BP116" s="129"/>
      <c r="BQ116" s="128" t="str">
        <f>DP116</f>
        <v>N</v>
      </c>
      <c r="BR116" s="129"/>
      <c r="BS116" s="128" t="str">
        <f>DR116</f>
        <v/>
      </c>
      <c r="BT116" s="129"/>
      <c r="BU116" s="128" t="str">
        <f>DT116</f>
        <v/>
      </c>
      <c r="BV116" s="129"/>
      <c r="BW116" s="128" t="str">
        <f>DV116</f>
        <v/>
      </c>
      <c r="BX116" s="129"/>
      <c r="BY116" s="128" t="str">
        <f>DX116</f>
        <v/>
      </c>
      <c r="BZ116" s="129"/>
      <c r="CA116" s="128" t="str">
        <f>DZ116</f>
        <v/>
      </c>
      <c r="CB116" s="127"/>
      <c r="CC116" s="341"/>
      <c r="CD116" s="342"/>
      <c r="CE116" s="341" t="s">
        <v>258</v>
      </c>
      <c r="CF116" s="342"/>
      <c r="CH116" s="193"/>
      <c r="CI116" s="128" t="str">
        <f>CZ118</f>
        <v>0</v>
      </c>
      <c r="CJ116" s="130"/>
      <c r="CK116" s="128" t="str">
        <f>DB118</f>
        <v>1</v>
      </c>
      <c r="CL116" s="130"/>
      <c r="CM116" s="128" t="str">
        <f>DD118</f>
        <v>4</v>
      </c>
      <c r="CN116" s="130"/>
      <c r="CO116" s="128" t="str">
        <f>DF118</f>
        <v>0</v>
      </c>
      <c r="CP116" s="178"/>
      <c r="CV116" s="651" t="str">
        <f>'TRUST VREALYS QUESTIONNAIRE'!AL30</f>
        <v>LYTTLETON</v>
      </c>
      <c r="CW116" s="652"/>
      <c r="CX116" s="653"/>
      <c r="CZ116" s="131" t="str">
        <f>MID($CV116,CZ$25,1)</f>
        <v>L</v>
      </c>
      <c r="DB116" s="131" t="str">
        <f t="shared" si="5"/>
        <v>Y</v>
      </c>
      <c r="DD116" s="131" t="str">
        <f t="shared" si="6"/>
        <v>T</v>
      </c>
      <c r="DF116" s="131" t="str">
        <f t="shared" si="7"/>
        <v>T</v>
      </c>
      <c r="DH116" s="131" t="str">
        <f t="shared" si="8"/>
        <v>L</v>
      </c>
      <c r="DJ116" s="131" t="str">
        <f t="shared" si="9"/>
        <v>E</v>
      </c>
      <c r="DL116" s="131" t="str">
        <f t="shared" si="10"/>
        <v>T</v>
      </c>
      <c r="DN116" s="131" t="str">
        <f t="shared" si="11"/>
        <v>O</v>
      </c>
      <c r="DP116" s="131" t="str">
        <f t="shared" si="12"/>
        <v>N</v>
      </c>
      <c r="DR116" s="131" t="str">
        <f t="shared" si="13"/>
        <v/>
      </c>
      <c r="DT116" s="131" t="str">
        <f t="shared" si="14"/>
        <v/>
      </c>
      <c r="DV116" s="131" t="str">
        <f t="shared" si="15"/>
        <v/>
      </c>
      <c r="DX116" s="131" t="str">
        <f t="shared" si="16"/>
        <v/>
      </c>
      <c r="DZ116" s="131" t="str">
        <f t="shared" si="17"/>
        <v/>
      </c>
      <c r="EB116" s="131" t="str">
        <f t="shared" si="18"/>
        <v/>
      </c>
      <c r="ED116" s="131" t="str">
        <f t="shared" si="19"/>
        <v/>
      </c>
      <c r="EF116" s="131" t="str">
        <f t="shared" si="20"/>
        <v/>
      </c>
      <c r="EH116" s="131" t="str">
        <f t="shared" si="21"/>
        <v/>
      </c>
      <c r="EJ116" s="131" t="str">
        <f t="shared" si="22"/>
        <v/>
      </c>
      <c r="EL116" s="131" t="str">
        <f t="shared" si="23"/>
        <v/>
      </c>
      <c r="EN116" s="131" t="str">
        <f t="shared" si="24"/>
        <v/>
      </c>
      <c r="EP116" s="131" t="str">
        <f t="shared" si="25"/>
        <v/>
      </c>
      <c r="ER116" s="131" t="str">
        <f t="shared" si="26"/>
        <v/>
      </c>
      <c r="ET116" s="131" t="str">
        <f t="shared" si="27"/>
        <v/>
      </c>
      <c r="EV116" s="131" t="str">
        <f t="shared" si="28"/>
        <v/>
      </c>
      <c r="EX116" s="131" t="str">
        <f t="shared" si="29"/>
        <v/>
      </c>
      <c r="EZ116" s="131" t="str">
        <f t="shared" si="30"/>
        <v/>
      </c>
      <c r="FB116" s="131" t="str">
        <f t="shared" si="31"/>
        <v/>
      </c>
      <c r="FD116" s="131" t="str">
        <f t="shared" si="32"/>
        <v/>
      </c>
      <c r="FF116" s="131" t="str">
        <f t="shared" si="33"/>
        <v/>
      </c>
      <c r="FH116" s="131" t="str">
        <f t="shared" si="34"/>
        <v/>
      </c>
      <c r="FJ116" s="131" t="str">
        <f t="shared" si="35"/>
        <v/>
      </c>
      <c r="FL116" s="131" t="str">
        <f t="shared" si="36"/>
        <v/>
      </c>
      <c r="FN116" s="131" t="str">
        <f t="shared" si="37"/>
        <v/>
      </c>
      <c r="FP116" s="131" t="str">
        <f t="shared" si="38"/>
        <v/>
      </c>
      <c r="FR116" s="131" t="str">
        <f t="shared" si="39"/>
        <v/>
      </c>
      <c r="FT116" s="131" t="str">
        <f t="shared" si="40"/>
        <v/>
      </c>
      <c r="FV116" s="131" t="str">
        <f t="shared" si="41"/>
        <v/>
      </c>
      <c r="FX116" s="131" t="str">
        <f t="shared" si="42"/>
        <v/>
      </c>
      <c r="FZ116" s="131" t="str">
        <f t="shared" si="43"/>
        <v/>
      </c>
      <c r="GB116" s="131" t="str">
        <f t="shared" si="44"/>
        <v/>
      </c>
      <c r="GD116" s="131" t="str">
        <f t="shared" si="45"/>
        <v/>
      </c>
      <c r="GF116" s="131" t="str">
        <f t="shared" si="46"/>
        <v/>
      </c>
      <c r="GH116" s="131" t="str">
        <f t="shared" si="47"/>
        <v/>
      </c>
      <c r="GJ116" s="131" t="str">
        <f t="shared" si="48"/>
        <v/>
      </c>
    </row>
    <row r="117" spans="2:214" ht="3" customHeight="1" x14ac:dyDescent="0.25"/>
    <row r="118" spans="2:214" ht="13.2" customHeight="1" x14ac:dyDescent="0.25">
      <c r="D118" s="648" t="s">
        <v>259</v>
      </c>
      <c r="E118" s="649"/>
      <c r="F118" s="649"/>
      <c r="G118" s="649"/>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649"/>
      <c r="AL118" s="649"/>
      <c r="AM118" s="649"/>
      <c r="AN118" s="649"/>
      <c r="AO118" s="649"/>
      <c r="AP118" s="649"/>
      <c r="AQ118" s="649"/>
      <c r="AR118" s="649"/>
      <c r="AS118" s="649"/>
      <c r="AT118" s="649"/>
      <c r="AU118" s="649"/>
      <c r="AV118" s="649"/>
      <c r="AW118" s="649"/>
      <c r="AX118" s="649"/>
      <c r="AY118" s="649"/>
      <c r="AZ118" s="649"/>
      <c r="BA118" s="649"/>
      <c r="BB118" s="649"/>
      <c r="BC118" s="649"/>
      <c r="BD118" s="649"/>
      <c r="BE118" s="649"/>
      <c r="BF118" s="649"/>
      <c r="BG118" s="649"/>
      <c r="BH118" s="649"/>
      <c r="BI118" s="649"/>
      <c r="BJ118" s="649"/>
      <c r="BK118" s="649"/>
      <c r="BL118" s="649"/>
      <c r="BM118" s="649"/>
      <c r="BN118" s="649"/>
      <c r="BO118" s="649"/>
      <c r="BP118" s="649"/>
      <c r="BQ118" s="649"/>
      <c r="BR118" s="649"/>
      <c r="BS118" s="649"/>
      <c r="BT118" s="649"/>
      <c r="BU118" s="649"/>
      <c r="BV118" s="649"/>
      <c r="BW118" s="649"/>
      <c r="BX118" s="649"/>
      <c r="BY118" s="649"/>
      <c r="BZ118" s="649"/>
      <c r="CA118" s="649"/>
      <c r="CB118" s="649"/>
      <c r="CC118" s="649"/>
      <c r="CD118" s="649"/>
      <c r="CE118" s="649"/>
      <c r="CF118" s="649"/>
      <c r="CG118" s="649"/>
      <c r="CH118" s="649"/>
      <c r="CI118" s="649"/>
      <c r="CJ118" s="649"/>
      <c r="CK118" s="649"/>
      <c r="CL118" s="649"/>
      <c r="CM118" s="649"/>
      <c r="CN118" s="649"/>
      <c r="CO118" s="650"/>
      <c r="CP118" s="183"/>
      <c r="CV118" s="651" t="str">
        <f>'TRUST VREALYS QUESTIONNAIRE'!AN30</f>
        <v>0140</v>
      </c>
      <c r="CW118" s="652"/>
      <c r="CX118" s="653"/>
      <c r="CZ118" s="131" t="str">
        <f>MID($CV118,CZ$25,1)</f>
        <v>0</v>
      </c>
      <c r="DB118" s="131" t="str">
        <f t="shared" si="5"/>
        <v>1</v>
      </c>
      <c r="DD118" s="131" t="str">
        <f t="shared" si="6"/>
        <v>4</v>
      </c>
      <c r="DF118" s="131" t="str">
        <f t="shared" si="7"/>
        <v>0</v>
      </c>
      <c r="DH118" s="131" t="str">
        <f t="shared" si="8"/>
        <v/>
      </c>
      <c r="DJ118" s="131" t="str">
        <f t="shared" si="9"/>
        <v/>
      </c>
      <c r="DL118" s="131" t="str">
        <f t="shared" si="10"/>
        <v/>
      </c>
      <c r="DN118" s="131" t="str">
        <f t="shared" si="11"/>
        <v/>
      </c>
      <c r="DP118" s="131" t="str">
        <f t="shared" si="12"/>
        <v/>
      </c>
      <c r="DR118" s="131" t="str">
        <f t="shared" si="13"/>
        <v/>
      </c>
      <c r="DT118" s="131" t="str">
        <f t="shared" si="14"/>
        <v/>
      </c>
      <c r="DV118" s="131" t="str">
        <f t="shared" si="15"/>
        <v/>
      </c>
      <c r="DX118" s="131" t="str">
        <f t="shared" si="16"/>
        <v/>
      </c>
      <c r="DZ118" s="131" t="str">
        <f t="shared" si="17"/>
        <v/>
      </c>
      <c r="EB118" s="131" t="str">
        <f t="shared" si="18"/>
        <v/>
      </c>
      <c r="ED118" s="131" t="str">
        <f t="shared" si="19"/>
        <v/>
      </c>
      <c r="EF118" s="131" t="str">
        <f t="shared" si="20"/>
        <v/>
      </c>
      <c r="EH118" s="131" t="str">
        <f t="shared" si="21"/>
        <v/>
      </c>
      <c r="EJ118" s="131" t="str">
        <f t="shared" si="22"/>
        <v/>
      </c>
      <c r="EL118" s="131" t="str">
        <f t="shared" si="23"/>
        <v/>
      </c>
      <c r="EN118" s="131" t="str">
        <f t="shared" si="24"/>
        <v/>
      </c>
      <c r="EP118" s="131" t="str">
        <f t="shared" si="25"/>
        <v/>
      </c>
      <c r="ER118" s="131" t="str">
        <f t="shared" si="26"/>
        <v/>
      </c>
      <c r="ET118" s="131" t="str">
        <f t="shared" si="27"/>
        <v/>
      </c>
      <c r="EV118" s="131" t="str">
        <f t="shared" si="28"/>
        <v/>
      </c>
      <c r="EX118" s="131" t="str">
        <f t="shared" si="29"/>
        <v/>
      </c>
      <c r="EZ118" s="131" t="str">
        <f t="shared" si="30"/>
        <v/>
      </c>
      <c r="FB118" s="131" t="str">
        <f t="shared" si="31"/>
        <v/>
      </c>
      <c r="FD118" s="131" t="str">
        <f t="shared" si="32"/>
        <v/>
      </c>
      <c r="FF118" s="131" t="str">
        <f t="shared" si="33"/>
        <v/>
      </c>
      <c r="FH118" s="131" t="str">
        <f t="shared" si="34"/>
        <v/>
      </c>
      <c r="FJ118" s="131" t="str">
        <f t="shared" si="35"/>
        <v/>
      </c>
      <c r="FL118" s="131" t="str">
        <f t="shared" si="36"/>
        <v/>
      </c>
      <c r="FN118" s="131" t="str">
        <f t="shared" si="37"/>
        <v/>
      </c>
      <c r="FP118" s="131" t="str">
        <f t="shared" si="38"/>
        <v/>
      </c>
      <c r="FR118" s="131" t="str">
        <f t="shared" si="39"/>
        <v/>
      </c>
      <c r="FT118" s="131" t="str">
        <f t="shared" si="40"/>
        <v/>
      </c>
      <c r="FV118" s="131" t="str">
        <f t="shared" si="41"/>
        <v/>
      </c>
      <c r="FX118" s="131" t="str">
        <f t="shared" si="42"/>
        <v/>
      </c>
      <c r="FZ118" s="131" t="str">
        <f t="shared" si="43"/>
        <v/>
      </c>
      <c r="GB118" s="131" t="str">
        <f t="shared" si="44"/>
        <v/>
      </c>
      <c r="GD118" s="131" t="str">
        <f t="shared" si="45"/>
        <v/>
      </c>
      <c r="GF118" s="131" t="str">
        <f t="shared" si="46"/>
        <v/>
      </c>
      <c r="GH118" s="131" t="str">
        <f t="shared" si="47"/>
        <v/>
      </c>
      <c r="GJ118" s="131" t="str">
        <f t="shared" si="48"/>
        <v/>
      </c>
    </row>
    <row r="119" spans="2:214" ht="3" customHeight="1" x14ac:dyDescent="0.25">
      <c r="E119" s="123"/>
      <c r="F119" s="123"/>
      <c r="G119" s="123"/>
      <c r="H119" s="123"/>
      <c r="I119" s="123"/>
      <c r="J119" s="123"/>
      <c r="K119" s="123"/>
      <c r="L119" s="123"/>
      <c r="M119" s="123"/>
      <c r="N119" s="123"/>
      <c r="O119" s="124">
        <v>1</v>
      </c>
      <c r="P119" s="124"/>
      <c r="Q119" s="124">
        <f>1+O119</f>
        <v>2</v>
      </c>
      <c r="R119" s="124"/>
      <c r="S119" s="124">
        <f>1+Q119</f>
        <v>3</v>
      </c>
      <c r="T119" s="124"/>
      <c r="U119" s="124">
        <f>1+S119</f>
        <v>4</v>
      </c>
      <c r="V119" s="124"/>
      <c r="W119" s="124">
        <f>1+U119</f>
        <v>5</v>
      </c>
      <c r="X119" s="124"/>
      <c r="Y119" s="124">
        <f>1+W119</f>
        <v>6</v>
      </c>
      <c r="Z119" s="124"/>
      <c r="AA119" s="124">
        <f>1+Y119</f>
        <v>7</v>
      </c>
      <c r="AB119" s="124"/>
      <c r="AC119" s="124">
        <f>1+AA119</f>
        <v>8</v>
      </c>
      <c r="AD119" s="124"/>
      <c r="AE119" s="124">
        <f>1+AC119</f>
        <v>9</v>
      </c>
      <c r="AF119" s="124"/>
      <c r="AG119" s="124">
        <f>1+AE119</f>
        <v>10</v>
      </c>
      <c r="AH119" s="124"/>
      <c r="AI119" s="124">
        <f>1+AG119</f>
        <v>11</v>
      </c>
      <c r="AJ119" s="124"/>
      <c r="AK119" s="124">
        <f>1+AI119</f>
        <v>12</v>
      </c>
      <c r="AL119" s="124"/>
      <c r="AM119" s="124">
        <f>1+AK119</f>
        <v>13</v>
      </c>
      <c r="AN119" s="124"/>
      <c r="AO119" s="124">
        <f>1+AM119</f>
        <v>14</v>
      </c>
      <c r="AP119" s="124"/>
      <c r="AQ119" s="124">
        <f>1+AO119</f>
        <v>15</v>
      </c>
      <c r="AR119" s="124"/>
      <c r="AS119" s="124">
        <f>1+AQ119</f>
        <v>16</v>
      </c>
      <c r="AT119" s="124"/>
      <c r="AU119" s="124">
        <f>1+AS119</f>
        <v>17</v>
      </c>
      <c r="AV119" s="124"/>
      <c r="AW119" s="124">
        <f>1+AU119</f>
        <v>18</v>
      </c>
      <c r="AX119" s="124"/>
      <c r="AY119" s="124">
        <f>1+AW119</f>
        <v>19</v>
      </c>
      <c r="AZ119" s="124"/>
      <c r="BA119" s="124">
        <f>1+AY119</f>
        <v>20</v>
      </c>
      <c r="BB119" s="124"/>
      <c r="BC119" s="124">
        <f>1+BA119</f>
        <v>21</v>
      </c>
      <c r="BD119" s="124"/>
      <c r="BE119" s="124">
        <f>1+BC119</f>
        <v>22</v>
      </c>
      <c r="BF119" s="124"/>
      <c r="BG119" s="124">
        <f>1+BE119</f>
        <v>23</v>
      </c>
      <c r="BH119" s="124"/>
      <c r="BI119" s="124">
        <f>1+BG119</f>
        <v>24</v>
      </c>
      <c r="BJ119" s="124"/>
      <c r="BK119" s="124">
        <f>1+BI119</f>
        <v>25</v>
      </c>
      <c r="BL119" s="124"/>
      <c r="BM119" s="124">
        <f>1+BK119</f>
        <v>26</v>
      </c>
      <c r="BN119" s="124"/>
      <c r="BO119" s="124">
        <f>1+BM119</f>
        <v>27</v>
      </c>
      <c r="BP119" s="124"/>
      <c r="BQ119" s="124">
        <f>1+BO119</f>
        <v>28</v>
      </c>
      <c r="BR119" s="124"/>
      <c r="BS119" s="124">
        <f>1+BQ119</f>
        <v>29</v>
      </c>
      <c r="BT119" s="124"/>
      <c r="BU119" s="124">
        <f>1+BS119</f>
        <v>30</v>
      </c>
      <c r="BV119" s="124"/>
      <c r="BW119" s="124">
        <f>1+BU119</f>
        <v>31</v>
      </c>
      <c r="BX119" s="124"/>
      <c r="BY119" s="124">
        <f>1+BW119</f>
        <v>32</v>
      </c>
      <c r="BZ119" s="124"/>
      <c r="CA119" s="124">
        <f>1+BY119</f>
        <v>33</v>
      </c>
      <c r="CB119" s="124"/>
      <c r="CC119" s="124">
        <f>1+CA119</f>
        <v>34</v>
      </c>
      <c r="CD119" s="124"/>
      <c r="CE119" s="124"/>
      <c r="CF119" s="124"/>
      <c r="CG119" s="124"/>
      <c r="CH119" s="124"/>
      <c r="CI119" s="124"/>
      <c r="CJ119" s="124">
        <f>1+CC119</f>
        <v>35</v>
      </c>
      <c r="CK119" s="124"/>
      <c r="CL119" s="124"/>
      <c r="CM119" s="124">
        <f>1+CJ119</f>
        <v>36</v>
      </c>
      <c r="CN119" s="124"/>
      <c r="CO119" s="124">
        <f>1+CM119</f>
        <v>37</v>
      </c>
      <c r="CP119" s="125"/>
    </row>
    <row r="120" spans="2:214" ht="12.75" customHeight="1" x14ac:dyDescent="0.25">
      <c r="B120" s="201"/>
      <c r="C120" s="201"/>
      <c r="D120" s="126" t="s">
        <v>260</v>
      </c>
      <c r="E120" s="202"/>
      <c r="F120" s="203"/>
      <c r="G120" s="203"/>
      <c r="H120" s="203"/>
      <c r="I120" s="203"/>
      <c r="J120" s="203"/>
      <c r="K120" s="203"/>
      <c r="L120" s="203"/>
      <c r="M120" s="203"/>
      <c r="N120" s="203"/>
      <c r="O120" s="204"/>
      <c r="P120" s="204"/>
      <c r="Q120" s="204"/>
      <c r="R120" s="204"/>
      <c r="S120" s="204"/>
      <c r="T120" s="204"/>
      <c r="U120" s="204"/>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5" t="str">
        <f>IF(CV112=CV120,"X","")</f>
        <v/>
      </c>
      <c r="AV120" s="204"/>
      <c r="AW120" s="136"/>
      <c r="AX120" s="204"/>
      <c r="AY120" s="204"/>
      <c r="AZ120" s="204"/>
      <c r="BA120" s="204"/>
      <c r="BB120" s="124"/>
      <c r="BC120" s="124"/>
      <c r="BD120" s="124"/>
      <c r="BE120" s="124"/>
      <c r="BF120" s="124"/>
      <c r="BG120" s="124"/>
      <c r="BH120" s="124"/>
      <c r="BI120" s="124"/>
      <c r="BJ120" s="124"/>
      <c r="BK120" s="124"/>
      <c r="BL120" s="124"/>
      <c r="BM120" s="124"/>
      <c r="BN120" s="124"/>
      <c r="BO120" s="124"/>
      <c r="BP120" s="124"/>
      <c r="BQ120" s="124"/>
      <c r="BR120" s="124"/>
      <c r="BS120" s="124"/>
      <c r="BT120" s="124"/>
      <c r="BU120" s="124"/>
      <c r="BV120" s="124"/>
      <c r="BW120" s="124"/>
      <c r="BX120" s="124"/>
      <c r="BY120" s="124"/>
      <c r="BZ120" s="124"/>
      <c r="CA120" s="124"/>
      <c r="CB120" s="124"/>
      <c r="CC120" s="124"/>
      <c r="CD120" s="124"/>
      <c r="CE120" s="124"/>
      <c r="CF120" s="124"/>
      <c r="CG120" s="124"/>
      <c r="CH120" s="124"/>
      <c r="CI120" s="124"/>
      <c r="CJ120" s="124"/>
      <c r="CK120" s="124"/>
      <c r="CL120" s="124"/>
      <c r="CM120" s="124"/>
      <c r="CN120" s="124"/>
      <c r="CO120" s="124"/>
      <c r="CP120" s="125"/>
      <c r="CV120" s="651" t="str">
        <f>'TRUST VREALYS QUESTIONNAIRE'!AO30</f>
        <v xml:space="preserve">5 MOUNT CROSSON CLOSE </v>
      </c>
      <c r="CW120" s="652"/>
      <c r="CX120" s="653"/>
      <c r="CZ120" s="131" t="str">
        <f>MID($CV120,CZ$25,1)</f>
        <v>5</v>
      </c>
      <c r="DB120" s="131" t="str">
        <f t="shared" si="5"/>
        <v xml:space="preserve"> </v>
      </c>
      <c r="DD120" s="131" t="str">
        <f t="shared" si="6"/>
        <v>M</v>
      </c>
      <c r="DF120" s="131" t="str">
        <f t="shared" si="7"/>
        <v>O</v>
      </c>
      <c r="DH120" s="131" t="str">
        <f t="shared" si="8"/>
        <v>U</v>
      </c>
      <c r="DJ120" s="131" t="str">
        <f t="shared" si="9"/>
        <v>N</v>
      </c>
      <c r="DL120" s="131" t="str">
        <f t="shared" si="10"/>
        <v>T</v>
      </c>
      <c r="DN120" s="131" t="str">
        <f t="shared" si="11"/>
        <v xml:space="preserve"> </v>
      </c>
      <c r="DP120" s="131" t="str">
        <f t="shared" si="12"/>
        <v>C</v>
      </c>
      <c r="DR120" s="131" t="str">
        <f t="shared" si="13"/>
        <v>R</v>
      </c>
      <c r="DT120" s="131" t="str">
        <f t="shared" si="14"/>
        <v>O</v>
      </c>
      <c r="DV120" s="131" t="str">
        <f t="shared" si="15"/>
        <v>S</v>
      </c>
      <c r="DX120" s="131" t="str">
        <f t="shared" si="16"/>
        <v>S</v>
      </c>
      <c r="DZ120" s="131" t="str">
        <f t="shared" si="17"/>
        <v>O</v>
      </c>
      <c r="EB120" s="131" t="str">
        <f t="shared" si="18"/>
        <v>N</v>
      </c>
      <c r="ED120" s="131" t="str">
        <f t="shared" si="19"/>
        <v xml:space="preserve"> </v>
      </c>
      <c r="EF120" s="131" t="str">
        <f t="shared" si="20"/>
        <v>C</v>
      </c>
      <c r="EH120" s="131" t="str">
        <f t="shared" si="21"/>
        <v>L</v>
      </c>
      <c r="EJ120" s="131" t="str">
        <f t="shared" si="22"/>
        <v>O</v>
      </c>
      <c r="EL120" s="131" t="str">
        <f t="shared" si="23"/>
        <v>S</v>
      </c>
      <c r="EN120" s="131" t="str">
        <f t="shared" si="24"/>
        <v>E</v>
      </c>
      <c r="EP120" s="131" t="str">
        <f t="shared" si="25"/>
        <v xml:space="preserve"> </v>
      </c>
      <c r="ER120" s="131" t="str">
        <f t="shared" si="26"/>
        <v/>
      </c>
      <c r="ET120" s="131" t="str">
        <f t="shared" si="27"/>
        <v/>
      </c>
      <c r="EV120" s="131" t="str">
        <f t="shared" si="28"/>
        <v/>
      </c>
      <c r="EX120" s="131" t="str">
        <f t="shared" si="29"/>
        <v/>
      </c>
      <c r="EZ120" s="131" t="str">
        <f t="shared" si="30"/>
        <v/>
      </c>
      <c r="FB120" s="131" t="str">
        <f t="shared" si="31"/>
        <v/>
      </c>
      <c r="FD120" s="131" t="str">
        <f t="shared" si="32"/>
        <v/>
      </c>
      <c r="FF120" s="131" t="str">
        <f t="shared" si="33"/>
        <v/>
      </c>
      <c r="FH120" s="131" t="str">
        <f t="shared" si="34"/>
        <v/>
      </c>
      <c r="FJ120" s="131" t="str">
        <f t="shared" si="35"/>
        <v/>
      </c>
      <c r="FL120" s="131" t="str">
        <f t="shared" si="36"/>
        <v/>
      </c>
      <c r="FN120" s="131" t="str">
        <f t="shared" si="37"/>
        <v/>
      </c>
      <c r="FP120" s="131" t="str">
        <f t="shared" si="38"/>
        <v/>
      </c>
      <c r="FR120" s="131" t="str">
        <f t="shared" si="39"/>
        <v/>
      </c>
      <c r="FT120" s="131" t="str">
        <f t="shared" si="40"/>
        <v/>
      </c>
      <c r="FV120" s="131" t="str">
        <f t="shared" si="41"/>
        <v/>
      </c>
      <c r="FX120" s="131" t="str">
        <f t="shared" si="42"/>
        <v/>
      </c>
      <c r="FZ120" s="131" t="str">
        <f t="shared" si="43"/>
        <v/>
      </c>
      <c r="GB120" s="131" t="str">
        <f t="shared" si="44"/>
        <v/>
      </c>
      <c r="GD120" s="131" t="str">
        <f t="shared" si="45"/>
        <v/>
      </c>
      <c r="GF120" s="131" t="str">
        <f>MID($CV120,GF$25,1)</f>
        <v/>
      </c>
      <c r="GH120" s="131" t="str">
        <f t="shared" si="47"/>
        <v/>
      </c>
      <c r="GJ120" s="131" t="str">
        <f>MID($CV120,GJ$25,1)</f>
        <v/>
      </c>
      <c r="GL120" s="131" t="str">
        <f>MID($CV120,GL$25,1)</f>
        <v/>
      </c>
      <c r="GN120" s="131" t="str">
        <f>MID($CV120,GN$25,1)</f>
        <v/>
      </c>
      <c r="GP120" s="131" t="str">
        <f>MID($CV120,GP$25,1)</f>
        <v/>
      </c>
      <c r="GR120" s="131" t="str">
        <f>MID($CV120,GR$25,1)</f>
        <v/>
      </c>
      <c r="GT120" s="131" t="str">
        <f>MID($CV120,GT$25,1)</f>
        <v/>
      </c>
      <c r="GV120" s="131" t="str">
        <f>MID($CV120,GV$25,1)</f>
        <v/>
      </c>
      <c r="GX120" s="131" t="str">
        <f>MID($CV120,GX$25,1)</f>
        <v/>
      </c>
      <c r="GZ120" s="131" t="str">
        <f>MID($CV120,GZ$25,1)</f>
        <v/>
      </c>
      <c r="HB120" s="131" t="str">
        <f>MID($CV120,HB$25,1)</f>
        <v/>
      </c>
      <c r="HD120" s="131" t="str">
        <f>MID($CV120,HD$25,1)</f>
        <v/>
      </c>
      <c r="HF120" s="131" t="str">
        <f>MID($CV120,HF$25,1)</f>
        <v/>
      </c>
    </row>
    <row r="121" spans="2:214" ht="3" customHeight="1" x14ac:dyDescent="0.25">
      <c r="B121" s="201"/>
      <c r="C121" s="201"/>
      <c r="D121" s="126"/>
      <c r="E121" s="202"/>
      <c r="F121" s="203"/>
      <c r="G121" s="203"/>
      <c r="H121" s="203"/>
      <c r="I121" s="203"/>
      <c r="J121" s="203"/>
      <c r="K121" s="203"/>
      <c r="L121" s="203"/>
      <c r="M121" s="203"/>
      <c r="N121" s="203"/>
      <c r="O121" s="204"/>
      <c r="P121" s="204"/>
      <c r="Q121" s="204"/>
      <c r="R121" s="204"/>
      <c r="S121" s="204"/>
      <c r="T121" s="204"/>
      <c r="U121" s="204"/>
      <c r="V121" s="204"/>
      <c r="W121" s="204"/>
      <c r="X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6"/>
      <c r="AX121" s="204"/>
      <c r="AY121" s="204"/>
      <c r="AZ121" s="204"/>
      <c r="BA121" s="204"/>
      <c r="BB121" s="124"/>
      <c r="BC121" s="124"/>
      <c r="BD121" s="124"/>
      <c r="BE121" s="124"/>
      <c r="BF121" s="124"/>
      <c r="BG121" s="124"/>
      <c r="BH121" s="124"/>
      <c r="BI121" s="124"/>
      <c r="BJ121" s="124"/>
      <c r="BK121" s="124"/>
      <c r="BL121" s="124"/>
      <c r="BM121" s="124"/>
      <c r="BN121" s="124"/>
      <c r="BO121" s="124"/>
      <c r="BP121" s="124"/>
      <c r="BQ121" s="124"/>
      <c r="BR121" s="124"/>
      <c r="BS121" s="124"/>
      <c r="BT121" s="124"/>
      <c r="BU121" s="124"/>
      <c r="BV121" s="124"/>
      <c r="BW121" s="124"/>
      <c r="BX121" s="124"/>
      <c r="BY121" s="124"/>
      <c r="BZ121" s="124"/>
      <c r="CA121" s="124"/>
      <c r="CB121" s="124"/>
      <c r="CC121" s="124"/>
      <c r="CD121" s="124"/>
      <c r="CE121" s="124"/>
      <c r="CF121" s="124"/>
      <c r="CG121" s="124"/>
      <c r="CH121" s="124"/>
      <c r="CI121" s="124"/>
      <c r="CJ121" s="124"/>
      <c r="CK121" s="124"/>
      <c r="CL121" s="124"/>
      <c r="CM121" s="124"/>
      <c r="CN121" s="124"/>
      <c r="CO121" s="124"/>
      <c r="CP121" s="125"/>
    </row>
    <row r="122" spans="2:214" ht="13.2" customHeight="1" x14ac:dyDescent="0.25">
      <c r="D122" s="126" t="s">
        <v>254</v>
      </c>
      <c r="N122" s="127"/>
      <c r="O122" s="128" t="str">
        <f>CZ120</f>
        <v>5</v>
      </c>
      <c r="P122" s="129"/>
      <c r="Q122" s="128" t="str">
        <f>DB120</f>
        <v xml:space="preserve"> </v>
      </c>
      <c r="R122" s="129"/>
      <c r="S122" s="128" t="str">
        <f>DD120</f>
        <v>M</v>
      </c>
      <c r="T122" s="129"/>
      <c r="U122" s="128" t="str">
        <f>DF120</f>
        <v>O</v>
      </c>
      <c r="V122" s="129"/>
      <c r="W122" s="128" t="str">
        <f>DH120</f>
        <v>U</v>
      </c>
      <c r="X122" s="129"/>
      <c r="Y122" s="128" t="str">
        <f>DJ120</f>
        <v>N</v>
      </c>
      <c r="Z122" s="129"/>
      <c r="AA122" s="128" t="str">
        <f>DL120</f>
        <v>T</v>
      </c>
      <c r="AB122" s="129"/>
      <c r="AC122" s="128" t="str">
        <f>DN120</f>
        <v xml:space="preserve"> </v>
      </c>
      <c r="AD122" s="129"/>
      <c r="AE122" s="128" t="str">
        <f>DP120</f>
        <v>C</v>
      </c>
      <c r="AF122" s="129"/>
      <c r="AG122" s="128" t="str">
        <f>DR120</f>
        <v>R</v>
      </c>
      <c r="AH122" s="129"/>
      <c r="AI122" s="128" t="str">
        <f>DT120</f>
        <v>O</v>
      </c>
      <c r="AJ122" s="129"/>
      <c r="AK122" s="128" t="str">
        <f>DV120</f>
        <v>S</v>
      </c>
      <c r="AL122" s="129"/>
      <c r="AM122" s="128" t="str">
        <f>DX120</f>
        <v>S</v>
      </c>
      <c r="AN122" s="129"/>
      <c r="AO122" s="128" t="str">
        <f>DZ120</f>
        <v>O</v>
      </c>
      <c r="AP122" s="129"/>
      <c r="AQ122" s="207" t="str">
        <f>EB120</f>
        <v>N</v>
      </c>
      <c r="AR122" s="127"/>
      <c r="AS122" s="207" t="str">
        <f>ED120</f>
        <v xml:space="preserve"> </v>
      </c>
      <c r="AT122" s="127"/>
      <c r="AU122" s="207" t="str">
        <f>EF120</f>
        <v>C</v>
      </c>
      <c r="AV122" s="127"/>
      <c r="AW122" s="207" t="str">
        <f>EH120</f>
        <v>L</v>
      </c>
      <c r="AX122" s="127"/>
      <c r="AY122" s="207" t="str">
        <f>EJ120</f>
        <v>O</v>
      </c>
      <c r="AZ122" s="127"/>
      <c r="BA122" s="128" t="str">
        <f>EL120</f>
        <v>S</v>
      </c>
      <c r="BB122" s="129"/>
      <c r="BC122" s="128" t="str">
        <f>EN120</f>
        <v>E</v>
      </c>
      <c r="BD122" s="129"/>
      <c r="BE122" s="128" t="str">
        <f>EP120</f>
        <v xml:space="preserve"> </v>
      </c>
      <c r="BF122" s="129"/>
      <c r="BG122" s="128" t="str">
        <f>ER120</f>
        <v/>
      </c>
      <c r="BH122" s="129"/>
      <c r="BI122" s="128" t="str">
        <f>ET120</f>
        <v/>
      </c>
      <c r="BJ122" s="129"/>
      <c r="BK122" s="128" t="str">
        <f>EV120</f>
        <v/>
      </c>
      <c r="BL122" s="129"/>
      <c r="BM122" s="128" t="str">
        <f>EX120</f>
        <v/>
      </c>
      <c r="BN122" s="129"/>
      <c r="BO122" s="128" t="str">
        <f>EZ120</f>
        <v/>
      </c>
      <c r="BP122" s="129"/>
      <c r="BQ122" s="128" t="str">
        <f>FB120</f>
        <v/>
      </c>
      <c r="BR122" s="129"/>
      <c r="BS122" s="128" t="str">
        <f>FD120</f>
        <v/>
      </c>
      <c r="BT122" s="129"/>
      <c r="BU122" s="128" t="str">
        <f>FF120</f>
        <v/>
      </c>
      <c r="BV122" s="129"/>
      <c r="BW122" s="128" t="str">
        <f>FH120</f>
        <v/>
      </c>
      <c r="BX122" s="129"/>
      <c r="BY122" s="128" t="str">
        <f>FJ120</f>
        <v/>
      </c>
      <c r="BZ122" s="129"/>
      <c r="CA122" s="128" t="str">
        <f>FL120</f>
        <v/>
      </c>
      <c r="CB122" s="127"/>
      <c r="CC122" s="207" t="str">
        <f>FN120</f>
        <v/>
      </c>
      <c r="CD122" s="127"/>
      <c r="CE122" s="207" t="str">
        <f>FP120</f>
        <v/>
      </c>
      <c r="CF122" s="127"/>
      <c r="CG122" s="207" t="str">
        <f>FR120</f>
        <v/>
      </c>
      <c r="CH122" s="127"/>
      <c r="CI122" s="128" t="str">
        <f>FT120</f>
        <v/>
      </c>
      <c r="CJ122" s="129"/>
      <c r="CK122" s="128" t="str">
        <f>FV120</f>
        <v/>
      </c>
      <c r="CL122" s="129"/>
      <c r="CM122" s="128" t="str">
        <f>FX120</f>
        <v/>
      </c>
      <c r="CN122" s="129"/>
      <c r="CO122" s="128" t="str">
        <f>FZ120</f>
        <v/>
      </c>
      <c r="CP122" s="127"/>
      <c r="CV122" s="651" t="str">
        <f>'TRUST VREALYS QUESTIONNAIRE'!AQ30</f>
        <v>GAUTENG</v>
      </c>
      <c r="CW122" s="652"/>
      <c r="CX122" s="653"/>
      <c r="CZ122" s="131" t="str">
        <f>MID($CV122,CZ$25,1)</f>
        <v>G</v>
      </c>
      <c r="DB122" s="131" t="str">
        <f t="shared" si="5"/>
        <v>A</v>
      </c>
      <c r="DD122" s="131" t="str">
        <f t="shared" si="6"/>
        <v>U</v>
      </c>
      <c r="DF122" s="131" t="str">
        <f t="shared" si="7"/>
        <v>T</v>
      </c>
      <c r="DH122" s="131" t="str">
        <f t="shared" si="8"/>
        <v>E</v>
      </c>
      <c r="DJ122" s="131" t="str">
        <f t="shared" si="9"/>
        <v>N</v>
      </c>
      <c r="DL122" s="131" t="str">
        <f t="shared" si="10"/>
        <v>G</v>
      </c>
      <c r="DN122" s="131" t="str">
        <f t="shared" si="11"/>
        <v/>
      </c>
      <c r="DP122" s="131" t="str">
        <f t="shared" si="12"/>
        <v/>
      </c>
      <c r="DR122" s="131" t="str">
        <f t="shared" si="13"/>
        <v/>
      </c>
      <c r="DT122" s="131" t="str">
        <f t="shared" si="14"/>
        <v/>
      </c>
      <c r="DV122" s="131" t="str">
        <f t="shared" si="15"/>
        <v/>
      </c>
      <c r="DX122" s="131" t="str">
        <f t="shared" si="16"/>
        <v/>
      </c>
      <c r="DZ122" s="131" t="str">
        <f t="shared" si="17"/>
        <v/>
      </c>
      <c r="EB122" s="131" t="str">
        <f t="shared" si="18"/>
        <v/>
      </c>
      <c r="ED122" s="131" t="str">
        <f t="shared" si="19"/>
        <v/>
      </c>
      <c r="EF122" s="131" t="str">
        <f t="shared" si="20"/>
        <v/>
      </c>
      <c r="EH122" s="131" t="str">
        <f t="shared" si="21"/>
        <v/>
      </c>
      <c r="EJ122" s="131" t="str">
        <f t="shared" si="22"/>
        <v/>
      </c>
      <c r="EL122" s="131" t="str">
        <f t="shared" si="23"/>
        <v/>
      </c>
      <c r="EN122" s="131" t="str">
        <f t="shared" si="24"/>
        <v/>
      </c>
      <c r="EP122" s="131" t="str">
        <f t="shared" si="25"/>
        <v/>
      </c>
      <c r="ER122" s="131" t="str">
        <f t="shared" si="26"/>
        <v/>
      </c>
      <c r="ET122" s="131" t="str">
        <f t="shared" si="27"/>
        <v/>
      </c>
      <c r="EV122" s="131" t="str">
        <f t="shared" si="28"/>
        <v/>
      </c>
      <c r="EX122" s="131" t="str">
        <f t="shared" si="29"/>
        <v/>
      </c>
      <c r="EZ122" s="131" t="str">
        <f t="shared" si="30"/>
        <v/>
      </c>
      <c r="FB122" s="131" t="str">
        <f t="shared" si="31"/>
        <v/>
      </c>
      <c r="FD122" s="131" t="str">
        <f t="shared" si="32"/>
        <v/>
      </c>
      <c r="FF122" s="131" t="str">
        <f t="shared" si="33"/>
        <v/>
      </c>
      <c r="FH122" s="131" t="str">
        <f t="shared" si="34"/>
        <v/>
      </c>
      <c r="FJ122" s="131" t="str">
        <f t="shared" si="35"/>
        <v/>
      </c>
      <c r="FL122" s="131" t="str">
        <f t="shared" si="36"/>
        <v/>
      </c>
      <c r="FN122" s="131" t="str">
        <f t="shared" si="37"/>
        <v/>
      </c>
      <c r="FP122" s="131" t="str">
        <f t="shared" si="38"/>
        <v/>
      </c>
      <c r="FR122" s="131" t="str">
        <f t="shared" si="39"/>
        <v/>
      </c>
      <c r="FT122" s="131" t="str">
        <f t="shared" si="40"/>
        <v/>
      </c>
      <c r="FV122" s="131" t="str">
        <f t="shared" si="41"/>
        <v/>
      </c>
      <c r="FX122" s="131" t="str">
        <f t="shared" si="42"/>
        <v/>
      </c>
      <c r="FZ122" s="131" t="str">
        <f t="shared" si="43"/>
        <v/>
      </c>
      <c r="GB122" s="131" t="str">
        <f t="shared" si="44"/>
        <v/>
      </c>
      <c r="GD122" s="131" t="str">
        <f t="shared" si="45"/>
        <v/>
      </c>
      <c r="GF122" s="131" t="str">
        <f t="shared" si="46"/>
        <v/>
      </c>
      <c r="GH122" s="131" t="str">
        <f t="shared" si="47"/>
        <v/>
      </c>
      <c r="GJ122" s="131" t="str">
        <f t="shared" si="48"/>
        <v/>
      </c>
    </row>
    <row r="123" spans="2:214" ht="2.25" customHeight="1" x14ac:dyDescent="0.25">
      <c r="E123" s="126"/>
      <c r="N123" s="127"/>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7"/>
      <c r="AR123" s="127"/>
      <c r="AS123" s="127"/>
      <c r="AT123" s="127"/>
      <c r="AU123" s="127"/>
      <c r="AV123" s="127"/>
      <c r="AW123" s="127"/>
      <c r="AX123" s="127"/>
      <c r="AY123" s="127"/>
      <c r="AZ123" s="127"/>
      <c r="BA123" s="129"/>
      <c r="BB123" s="129"/>
      <c r="BC123" s="129"/>
      <c r="BD123" s="129"/>
      <c r="BE123" s="129"/>
      <c r="BF123" s="129"/>
      <c r="BG123" s="129"/>
      <c r="BH123" s="129"/>
      <c r="BI123" s="129"/>
      <c r="BJ123" s="129"/>
      <c r="BK123" s="129"/>
      <c r="BL123" s="129"/>
      <c r="BM123" s="129"/>
      <c r="BN123" s="129"/>
      <c r="BO123" s="129"/>
      <c r="BP123" s="129"/>
      <c r="BQ123" s="129"/>
      <c r="BR123" s="129"/>
      <c r="BS123" s="129"/>
      <c r="BT123" s="129"/>
      <c r="BU123" s="129"/>
      <c r="BV123" s="129"/>
      <c r="BW123" s="129"/>
      <c r="BX123" s="129"/>
      <c r="BY123" s="129"/>
      <c r="BZ123" s="129"/>
      <c r="CA123" s="129"/>
      <c r="CB123" s="127"/>
      <c r="CC123" s="127"/>
      <c r="CD123" s="127"/>
      <c r="CE123" s="127"/>
      <c r="CF123" s="127"/>
      <c r="CG123" s="127"/>
      <c r="CH123" s="127"/>
      <c r="CI123" s="129"/>
      <c r="CJ123" s="129"/>
      <c r="CK123" s="129"/>
      <c r="CL123" s="129"/>
      <c r="CM123" s="129"/>
      <c r="CN123" s="129"/>
      <c r="CO123" s="129"/>
    </row>
    <row r="124" spans="2:214" ht="13.2" customHeight="1" x14ac:dyDescent="0.25">
      <c r="D124" s="126" t="s">
        <v>255</v>
      </c>
      <c r="F124" s="126"/>
      <c r="G124" s="126"/>
      <c r="H124" s="126"/>
      <c r="N124" s="127"/>
      <c r="O124" s="213" t="str">
        <f>GB120</f>
        <v/>
      </c>
      <c r="P124" s="214"/>
      <c r="Q124" s="213" t="str">
        <f>GD120</f>
        <v/>
      </c>
      <c r="R124" s="214"/>
      <c r="S124" s="213" t="str">
        <f>GF120</f>
        <v/>
      </c>
      <c r="T124" s="214"/>
      <c r="U124" s="213" t="str">
        <f>GH120</f>
        <v/>
      </c>
      <c r="V124" s="214"/>
      <c r="W124" s="213" t="str">
        <f>GJ120</f>
        <v/>
      </c>
      <c r="X124" s="214"/>
      <c r="Y124" s="213" t="str">
        <f>GL120</f>
        <v/>
      </c>
      <c r="Z124" s="214"/>
      <c r="AA124" s="213" t="str">
        <f>GN120</f>
        <v/>
      </c>
      <c r="AB124" s="214"/>
      <c r="AC124" s="213" t="str">
        <f>GP120</f>
        <v/>
      </c>
      <c r="AD124" s="214"/>
      <c r="AE124" s="213" t="str">
        <f>GR120</f>
        <v/>
      </c>
      <c r="AF124" s="214"/>
      <c r="AG124" s="213" t="str">
        <f>GT120</f>
        <v/>
      </c>
      <c r="AH124" s="214"/>
      <c r="AI124" s="213" t="str">
        <f>GV120</f>
        <v/>
      </c>
      <c r="AJ124" s="214"/>
      <c r="AK124" s="213" t="str">
        <f>GX120</f>
        <v/>
      </c>
      <c r="AL124" s="214"/>
      <c r="AM124" s="213" t="str">
        <f>GZ120</f>
        <v/>
      </c>
      <c r="AN124" s="214"/>
      <c r="AO124" s="213" t="str">
        <f>HB120</f>
        <v/>
      </c>
      <c r="AP124" s="214"/>
      <c r="AQ124" s="213" t="str">
        <f>HD120</f>
        <v/>
      </c>
      <c r="AR124" s="214"/>
      <c r="AS124" s="213" t="str">
        <f>HF120</f>
        <v/>
      </c>
      <c r="AT124" s="127"/>
      <c r="AU124" s="369"/>
      <c r="AV124" s="127"/>
      <c r="AW124" s="369"/>
      <c r="AX124" s="127"/>
      <c r="AY124" s="369"/>
      <c r="AZ124" s="127"/>
      <c r="BA124" s="369"/>
      <c r="BB124" s="127"/>
      <c r="BC124" s="369"/>
      <c r="BD124" s="127"/>
      <c r="BE124" s="369"/>
      <c r="BF124" s="127"/>
      <c r="BG124" s="369"/>
      <c r="BH124" s="127"/>
      <c r="BI124" s="369"/>
      <c r="BJ124" s="127"/>
      <c r="BK124" s="369"/>
      <c r="BL124" s="127"/>
      <c r="BM124" s="369"/>
      <c r="BN124" s="127"/>
      <c r="BO124" s="369"/>
      <c r="BP124" s="127"/>
      <c r="BQ124" s="369"/>
      <c r="BR124" s="127"/>
      <c r="BS124" s="369"/>
      <c r="BT124" s="127"/>
      <c r="BU124" s="369"/>
      <c r="BV124" s="127"/>
      <c r="BW124" s="369"/>
      <c r="BX124" s="127"/>
      <c r="BY124" s="369"/>
      <c r="BZ124" s="127"/>
      <c r="CA124" s="369"/>
      <c r="CB124" s="127"/>
      <c r="CC124" s="369"/>
      <c r="CD124" s="127"/>
      <c r="CE124" s="369"/>
      <c r="CF124" s="127"/>
      <c r="CG124" s="369"/>
      <c r="CH124" s="127"/>
      <c r="CI124" s="369"/>
      <c r="CJ124" s="127"/>
      <c r="CK124" s="369"/>
      <c r="CL124" s="127"/>
      <c r="CM124" s="369"/>
      <c r="CN124" s="127"/>
      <c r="CO124" s="369"/>
      <c r="CP124" s="127"/>
      <c r="CV124" s="651" t="str">
        <f>'TRUST VREALYS QUESTIONNAIRE'!AP30</f>
        <v>MIDRAND</v>
      </c>
      <c r="CW124" s="652"/>
      <c r="CX124" s="653"/>
      <c r="CZ124" s="131" t="str">
        <f>MID($CV124,CZ$25,1)</f>
        <v>M</v>
      </c>
      <c r="DB124" s="131" t="str">
        <f t="shared" si="5"/>
        <v>I</v>
      </c>
      <c r="DD124" s="131" t="str">
        <f t="shared" si="6"/>
        <v>D</v>
      </c>
      <c r="DF124" s="131" t="str">
        <f t="shared" si="7"/>
        <v>R</v>
      </c>
      <c r="DH124" s="131" t="str">
        <f t="shared" si="8"/>
        <v>A</v>
      </c>
      <c r="DJ124" s="131" t="str">
        <f t="shared" si="9"/>
        <v>N</v>
      </c>
      <c r="DL124" s="131" t="str">
        <f t="shared" si="10"/>
        <v>D</v>
      </c>
      <c r="DN124" s="131" t="str">
        <f t="shared" si="11"/>
        <v/>
      </c>
      <c r="DP124" s="131" t="str">
        <f t="shared" si="12"/>
        <v/>
      </c>
      <c r="DR124" s="131" t="str">
        <f t="shared" si="13"/>
        <v/>
      </c>
      <c r="DT124" s="131" t="str">
        <f t="shared" si="14"/>
        <v/>
      </c>
      <c r="DV124" s="131" t="str">
        <f t="shared" si="15"/>
        <v/>
      </c>
      <c r="DX124" s="131" t="str">
        <f t="shared" si="16"/>
        <v/>
      </c>
      <c r="DZ124" s="131" t="str">
        <f t="shared" si="17"/>
        <v/>
      </c>
      <c r="EB124" s="131" t="str">
        <f t="shared" si="18"/>
        <v/>
      </c>
      <c r="ED124" s="131" t="str">
        <f t="shared" si="19"/>
        <v/>
      </c>
      <c r="EF124" s="131" t="str">
        <f t="shared" si="20"/>
        <v/>
      </c>
      <c r="EH124" s="131" t="str">
        <f t="shared" si="21"/>
        <v/>
      </c>
      <c r="EJ124" s="131" t="str">
        <f t="shared" si="22"/>
        <v/>
      </c>
      <c r="EL124" s="131" t="str">
        <f t="shared" si="23"/>
        <v/>
      </c>
      <c r="EN124" s="131" t="str">
        <f t="shared" si="24"/>
        <v/>
      </c>
      <c r="EP124" s="131" t="str">
        <f t="shared" si="25"/>
        <v/>
      </c>
      <c r="ER124" s="131" t="str">
        <f t="shared" si="26"/>
        <v/>
      </c>
      <c r="ET124" s="131" t="str">
        <f t="shared" si="27"/>
        <v/>
      </c>
      <c r="EV124" s="131" t="str">
        <f t="shared" si="28"/>
        <v/>
      </c>
      <c r="EX124" s="131" t="str">
        <f t="shared" si="29"/>
        <v/>
      </c>
      <c r="EZ124" s="131" t="str">
        <f t="shared" si="30"/>
        <v/>
      </c>
      <c r="FB124" s="131" t="str">
        <f t="shared" si="31"/>
        <v/>
      </c>
      <c r="FD124" s="131" t="str">
        <f t="shared" si="32"/>
        <v/>
      </c>
      <c r="FF124" s="131" t="str">
        <f t="shared" si="33"/>
        <v/>
      </c>
      <c r="FH124" s="131" t="str">
        <f t="shared" si="34"/>
        <v/>
      </c>
      <c r="FJ124" s="131" t="str">
        <f t="shared" si="35"/>
        <v/>
      </c>
      <c r="FL124" s="131" t="str">
        <f t="shared" si="36"/>
        <v/>
      </c>
      <c r="FN124" s="131" t="str">
        <f t="shared" si="37"/>
        <v/>
      </c>
      <c r="FP124" s="131" t="str">
        <f t="shared" si="38"/>
        <v/>
      </c>
      <c r="FR124" s="131" t="str">
        <f t="shared" si="39"/>
        <v/>
      </c>
      <c r="FT124" s="131" t="str">
        <f t="shared" si="40"/>
        <v/>
      </c>
      <c r="FV124" s="131" t="str">
        <f t="shared" si="41"/>
        <v/>
      </c>
      <c r="FX124" s="131" t="str">
        <f t="shared" si="42"/>
        <v/>
      </c>
      <c r="FZ124" s="131" t="str">
        <f t="shared" si="43"/>
        <v/>
      </c>
      <c r="GB124" s="131" t="str">
        <f t="shared" si="44"/>
        <v/>
      </c>
      <c r="GD124" s="131" t="str">
        <f t="shared" si="45"/>
        <v/>
      </c>
      <c r="GF124" s="131" t="str">
        <f t="shared" si="46"/>
        <v/>
      </c>
      <c r="GH124" s="131" t="str">
        <f t="shared" si="47"/>
        <v/>
      </c>
      <c r="GJ124" s="131" t="str">
        <f t="shared" si="48"/>
        <v/>
      </c>
    </row>
    <row r="125" spans="2:214" ht="3" customHeight="1" x14ac:dyDescent="0.25">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BA125" s="129"/>
      <c r="BB125" s="129"/>
      <c r="BC125" s="129"/>
      <c r="BD125" s="129"/>
      <c r="BE125" s="129"/>
      <c r="BF125" s="129"/>
      <c r="BG125" s="129"/>
      <c r="BH125" s="129"/>
      <c r="BI125" s="129"/>
      <c r="BJ125" s="129"/>
      <c r="BK125" s="129"/>
      <c r="BL125" s="129"/>
      <c r="BM125" s="129"/>
      <c r="BN125" s="129"/>
      <c r="BO125" s="129"/>
      <c r="BP125" s="129"/>
      <c r="BQ125" s="129"/>
      <c r="BR125" s="129"/>
      <c r="BS125" s="129"/>
      <c r="BT125" s="129"/>
      <c r="BU125" s="129"/>
      <c r="BV125" s="129"/>
      <c r="BW125" s="129"/>
      <c r="BX125" s="129"/>
      <c r="BY125" s="129"/>
      <c r="BZ125" s="129"/>
      <c r="CA125" s="129"/>
      <c r="CI125" s="129"/>
      <c r="CJ125" s="129"/>
      <c r="CK125" s="129"/>
      <c r="CL125" s="129"/>
      <c r="CM125" s="129"/>
      <c r="CN125" s="129"/>
      <c r="CO125" s="129"/>
    </row>
    <row r="126" spans="2:214" ht="13.2" customHeight="1" x14ac:dyDescent="0.25">
      <c r="D126" s="126" t="s">
        <v>256</v>
      </c>
      <c r="O126" s="128" t="str">
        <f>CZ122</f>
        <v>G</v>
      </c>
      <c r="P126" s="129"/>
      <c r="Q126" s="128" t="str">
        <f>DB122</f>
        <v>A</v>
      </c>
      <c r="R126" s="129"/>
      <c r="S126" s="128" t="str">
        <f>DD122</f>
        <v>U</v>
      </c>
      <c r="T126" s="129"/>
      <c r="U126" s="128" t="str">
        <f>DF122</f>
        <v>T</v>
      </c>
      <c r="V126" s="129"/>
      <c r="W126" s="128" t="str">
        <f>DH122</f>
        <v>E</v>
      </c>
      <c r="X126" s="129"/>
      <c r="Y126" s="128" t="str">
        <f>DJ122</f>
        <v>N</v>
      </c>
      <c r="Z126" s="129"/>
      <c r="AA126" s="128" t="str">
        <f>DL122</f>
        <v>G</v>
      </c>
      <c r="AB126" s="129"/>
      <c r="AC126" s="128" t="str">
        <f>DN122</f>
        <v/>
      </c>
      <c r="AD126" s="129"/>
      <c r="AE126" s="128" t="str">
        <f>DP122</f>
        <v/>
      </c>
      <c r="AF126" s="129"/>
      <c r="AG126" s="128" t="str">
        <f>DR122</f>
        <v/>
      </c>
      <c r="AH126" s="129"/>
      <c r="AI126" s="128" t="str">
        <f>DT122</f>
        <v/>
      </c>
      <c r="AJ126" s="129"/>
      <c r="AK126" s="128" t="str">
        <f>DV122</f>
        <v/>
      </c>
      <c r="AL126" s="129"/>
      <c r="AM126" s="128" t="str">
        <f>DX122</f>
        <v/>
      </c>
      <c r="AN126" s="129"/>
      <c r="AO126" s="128" t="str">
        <f>DZ122</f>
        <v/>
      </c>
      <c r="AP126" s="129"/>
      <c r="AQ126" s="153"/>
      <c r="AR126" s="153"/>
      <c r="AS126" s="153"/>
      <c r="AT126" s="153"/>
      <c r="AU126" s="153"/>
      <c r="AV126" s="153"/>
      <c r="AW126" s="153"/>
      <c r="AX126" s="153"/>
      <c r="AY126" s="342" t="s">
        <v>257</v>
      </c>
      <c r="AZ126" s="127"/>
      <c r="BA126" s="128" t="str">
        <f>CZ124</f>
        <v>M</v>
      </c>
      <c r="BB126" s="129"/>
      <c r="BC126" s="128" t="str">
        <f>DB124</f>
        <v>I</v>
      </c>
      <c r="BD126" s="129"/>
      <c r="BE126" s="128" t="str">
        <f>DD124</f>
        <v>D</v>
      </c>
      <c r="BF126" s="129"/>
      <c r="BG126" s="128" t="str">
        <f>DF124</f>
        <v>R</v>
      </c>
      <c r="BH126" s="129"/>
      <c r="BI126" s="128" t="str">
        <f>DH124</f>
        <v>A</v>
      </c>
      <c r="BJ126" s="129"/>
      <c r="BK126" s="128" t="str">
        <f>DJ124</f>
        <v>N</v>
      </c>
      <c r="BL126" s="129"/>
      <c r="BM126" s="128" t="str">
        <f>DL124</f>
        <v>D</v>
      </c>
      <c r="BN126" s="129"/>
      <c r="BO126" s="128" t="str">
        <f>DN124</f>
        <v/>
      </c>
      <c r="BP126" s="129"/>
      <c r="BQ126" s="128" t="str">
        <f>DP124</f>
        <v/>
      </c>
      <c r="BR126" s="129"/>
      <c r="BS126" s="128" t="str">
        <f>DR124</f>
        <v/>
      </c>
      <c r="BT126" s="129"/>
      <c r="BU126" s="128" t="str">
        <f>DT124</f>
        <v/>
      </c>
      <c r="BV126" s="129"/>
      <c r="BW126" s="128" t="str">
        <f>DV124</f>
        <v/>
      </c>
      <c r="BX126" s="129"/>
      <c r="BY126" s="128" t="str">
        <f>DX124</f>
        <v/>
      </c>
      <c r="BZ126" s="129"/>
      <c r="CA126" s="128" t="str">
        <f>DZ124</f>
        <v/>
      </c>
      <c r="CB126" s="129"/>
      <c r="CC126" s="341"/>
      <c r="CD126" s="342"/>
      <c r="CE126" s="341" t="s">
        <v>258</v>
      </c>
      <c r="CF126" s="342"/>
      <c r="CH126" s="193"/>
      <c r="CI126" s="128" t="str">
        <f>CZ126</f>
        <v>1</v>
      </c>
      <c r="CJ126" s="130"/>
      <c r="CK126" s="128" t="str">
        <f>DB126</f>
        <v>6</v>
      </c>
      <c r="CL126" s="130"/>
      <c r="CM126" s="128" t="str">
        <f>DD126</f>
        <v>9</v>
      </c>
      <c r="CN126" s="130"/>
      <c r="CO126" s="128" t="str">
        <f>DF126</f>
        <v>2</v>
      </c>
      <c r="CP126" s="178"/>
      <c r="CV126" s="651" t="str">
        <f>'TRUST VREALYS QUESTIONNAIRE'!AR30</f>
        <v>1692</v>
      </c>
      <c r="CW126" s="652"/>
      <c r="CX126" s="653"/>
      <c r="CZ126" s="131" t="str">
        <f>MID($CV126,CZ$25,1)</f>
        <v>1</v>
      </c>
      <c r="DB126" s="131" t="str">
        <f t="shared" si="5"/>
        <v>6</v>
      </c>
      <c r="DD126" s="131" t="str">
        <f t="shared" si="6"/>
        <v>9</v>
      </c>
      <c r="DF126" s="131" t="str">
        <f t="shared" si="7"/>
        <v>2</v>
      </c>
      <c r="DH126" s="131" t="str">
        <f t="shared" si="8"/>
        <v/>
      </c>
      <c r="DJ126" s="131" t="str">
        <f t="shared" si="9"/>
        <v/>
      </c>
      <c r="DL126" s="131" t="str">
        <f t="shared" si="10"/>
        <v/>
      </c>
      <c r="DN126" s="131" t="str">
        <f t="shared" si="11"/>
        <v/>
      </c>
      <c r="DP126" s="131" t="str">
        <f t="shared" si="12"/>
        <v/>
      </c>
      <c r="DR126" s="131" t="str">
        <f t="shared" si="13"/>
        <v/>
      </c>
      <c r="DT126" s="131" t="str">
        <f t="shared" si="14"/>
        <v/>
      </c>
      <c r="DV126" s="131" t="str">
        <f t="shared" si="15"/>
        <v/>
      </c>
      <c r="DX126" s="131" t="str">
        <f t="shared" si="16"/>
        <v/>
      </c>
      <c r="DZ126" s="131" t="str">
        <f t="shared" si="17"/>
        <v/>
      </c>
      <c r="EB126" s="131" t="str">
        <f t="shared" si="18"/>
        <v/>
      </c>
      <c r="ED126" s="131" t="str">
        <f t="shared" si="19"/>
        <v/>
      </c>
      <c r="EF126" s="131" t="str">
        <f t="shared" si="20"/>
        <v/>
      </c>
      <c r="EH126" s="131" t="str">
        <f t="shared" si="21"/>
        <v/>
      </c>
      <c r="EJ126" s="131" t="str">
        <f t="shared" si="22"/>
        <v/>
      </c>
      <c r="EL126" s="131" t="str">
        <f t="shared" si="23"/>
        <v/>
      </c>
      <c r="EN126" s="131" t="str">
        <f t="shared" si="24"/>
        <v/>
      </c>
      <c r="EP126" s="131" t="str">
        <f t="shared" si="25"/>
        <v/>
      </c>
      <c r="ER126" s="131" t="str">
        <f t="shared" si="26"/>
        <v/>
      </c>
      <c r="ET126" s="131" t="str">
        <f t="shared" si="27"/>
        <v/>
      </c>
      <c r="EV126" s="131" t="str">
        <f t="shared" si="28"/>
        <v/>
      </c>
      <c r="EX126" s="131" t="str">
        <f t="shared" si="29"/>
        <v/>
      </c>
      <c r="EZ126" s="131" t="str">
        <f t="shared" si="30"/>
        <v/>
      </c>
      <c r="FB126" s="131" t="str">
        <f t="shared" si="31"/>
        <v/>
      </c>
      <c r="FD126" s="131" t="str">
        <f t="shared" si="32"/>
        <v/>
      </c>
      <c r="FF126" s="131" t="str">
        <f t="shared" si="33"/>
        <v/>
      </c>
      <c r="FH126" s="131" t="str">
        <f t="shared" si="34"/>
        <v/>
      </c>
      <c r="FJ126" s="131" t="str">
        <f t="shared" si="35"/>
        <v/>
      </c>
      <c r="FL126" s="131" t="str">
        <f t="shared" si="36"/>
        <v/>
      </c>
      <c r="FN126" s="131" t="str">
        <f t="shared" si="37"/>
        <v/>
      </c>
      <c r="FP126" s="131" t="str">
        <f t="shared" si="38"/>
        <v/>
      </c>
      <c r="FR126" s="131" t="str">
        <f t="shared" si="39"/>
        <v/>
      </c>
      <c r="FT126" s="131" t="str">
        <f t="shared" si="40"/>
        <v/>
      </c>
      <c r="FV126" s="131" t="str">
        <f t="shared" si="41"/>
        <v/>
      </c>
      <c r="FX126" s="131" t="str">
        <f t="shared" si="42"/>
        <v/>
      </c>
      <c r="FZ126" s="131" t="str">
        <f t="shared" si="43"/>
        <v/>
      </c>
      <c r="GB126" s="131" t="str">
        <f t="shared" si="44"/>
        <v/>
      </c>
      <c r="GD126" s="131" t="str">
        <f t="shared" si="45"/>
        <v/>
      </c>
      <c r="GF126" s="131" t="str">
        <f t="shared" si="46"/>
        <v/>
      </c>
      <c r="GH126" s="131" t="str">
        <f t="shared" si="47"/>
        <v/>
      </c>
      <c r="GJ126" s="131" t="str">
        <f t="shared" si="48"/>
        <v/>
      </c>
    </row>
    <row r="127" spans="2:214" ht="13.2" customHeight="1" x14ac:dyDescent="0.25">
      <c r="D127" s="126"/>
      <c r="O127" s="153"/>
      <c r="P127" s="127"/>
      <c r="Q127" s="153"/>
      <c r="R127" s="127"/>
      <c r="S127" s="153"/>
      <c r="T127" s="127"/>
      <c r="U127" s="153"/>
      <c r="V127" s="127"/>
      <c r="W127" s="153"/>
      <c r="X127" s="127"/>
      <c r="Y127" s="153"/>
      <c r="Z127" s="127"/>
      <c r="AA127" s="153"/>
      <c r="AB127" s="127"/>
      <c r="AC127" s="153"/>
      <c r="AD127" s="127"/>
      <c r="AE127" s="153"/>
      <c r="AF127" s="127"/>
      <c r="AG127" s="153"/>
      <c r="AH127" s="127"/>
      <c r="AI127" s="153"/>
      <c r="AJ127" s="127"/>
      <c r="AK127" s="153"/>
      <c r="AL127" s="127"/>
      <c r="AM127" s="153"/>
      <c r="AN127" s="127"/>
      <c r="AO127" s="153"/>
      <c r="AP127" s="127"/>
      <c r="AQ127" s="153"/>
      <c r="AR127" s="153"/>
      <c r="AS127" s="153"/>
      <c r="AT127" s="153"/>
      <c r="AU127" s="153"/>
      <c r="AV127" s="153"/>
      <c r="AW127" s="153"/>
      <c r="AX127" s="153"/>
      <c r="AY127" s="342"/>
      <c r="AZ127" s="127"/>
      <c r="BA127" s="153"/>
      <c r="BB127" s="127"/>
      <c r="BC127" s="153"/>
      <c r="BD127" s="127"/>
      <c r="BE127" s="153"/>
      <c r="BF127" s="127"/>
      <c r="BG127" s="153"/>
      <c r="BH127" s="127"/>
      <c r="BI127" s="153"/>
      <c r="BJ127" s="127"/>
      <c r="BK127" s="153"/>
      <c r="BL127" s="127"/>
      <c r="BM127" s="153"/>
      <c r="BN127" s="127"/>
      <c r="BO127" s="153"/>
      <c r="BP127" s="127"/>
      <c r="BQ127" s="153"/>
      <c r="BR127" s="127"/>
      <c r="BS127" s="153"/>
      <c r="BT127" s="127"/>
      <c r="BU127" s="153"/>
      <c r="BV127" s="127"/>
      <c r="BW127" s="153"/>
      <c r="BX127" s="127"/>
      <c r="BY127" s="153"/>
      <c r="BZ127" s="127"/>
      <c r="CA127" s="153"/>
      <c r="CB127" s="127"/>
      <c r="CC127" s="341"/>
      <c r="CD127" s="342"/>
      <c r="CE127" s="341"/>
      <c r="CF127" s="342"/>
      <c r="CH127" s="193"/>
      <c r="CI127" s="154"/>
      <c r="CJ127" s="178"/>
      <c r="CK127" s="178"/>
      <c r="CL127" s="127"/>
      <c r="CM127" s="176"/>
      <c r="CN127" s="127"/>
      <c r="CO127" s="176"/>
    </row>
    <row r="128" spans="2:214" ht="3" customHeight="1" x14ac:dyDescent="0.25"/>
    <row r="129" spans="4:95" ht="13.2" customHeight="1" x14ac:dyDescent="0.25">
      <c r="D129" s="648" t="s">
        <v>261</v>
      </c>
      <c r="E129" s="649"/>
      <c r="F129" s="649"/>
      <c r="G129" s="649"/>
      <c r="H129" s="649"/>
      <c r="I129" s="649"/>
      <c r="J129" s="649"/>
      <c r="K129" s="649"/>
      <c r="L129" s="649"/>
      <c r="M129" s="649"/>
      <c r="N129" s="649"/>
      <c r="O129" s="649"/>
      <c r="P129" s="649"/>
      <c r="Q129" s="649"/>
      <c r="R129" s="649"/>
      <c r="S129" s="649"/>
      <c r="T129" s="649"/>
      <c r="U129" s="649"/>
      <c r="V129" s="649"/>
      <c r="W129" s="649"/>
      <c r="X129" s="649"/>
      <c r="Y129" s="649"/>
      <c r="Z129" s="649"/>
      <c r="AA129" s="649"/>
      <c r="AB129" s="649"/>
      <c r="AC129" s="649"/>
      <c r="AD129" s="649"/>
      <c r="AE129" s="649"/>
      <c r="AF129" s="649"/>
      <c r="AG129" s="649"/>
      <c r="AH129" s="649"/>
      <c r="AI129" s="649"/>
      <c r="AJ129" s="649"/>
      <c r="AK129" s="649"/>
      <c r="AL129" s="649"/>
      <c r="AM129" s="649"/>
      <c r="AN129" s="649"/>
      <c r="AO129" s="649"/>
      <c r="AP129" s="649"/>
      <c r="AQ129" s="649"/>
      <c r="AR129" s="649"/>
      <c r="AS129" s="649"/>
      <c r="AT129" s="649"/>
      <c r="AU129" s="649"/>
      <c r="AV129" s="649"/>
      <c r="AW129" s="649"/>
      <c r="AX129" s="649"/>
      <c r="AY129" s="649"/>
      <c r="AZ129" s="649"/>
      <c r="BA129" s="649"/>
      <c r="BB129" s="649"/>
      <c r="BC129" s="649"/>
      <c r="BD129" s="649"/>
      <c r="BE129" s="649"/>
      <c r="BF129" s="649"/>
      <c r="BG129" s="649"/>
      <c r="BH129" s="649"/>
      <c r="BI129" s="649"/>
      <c r="BJ129" s="649"/>
      <c r="BK129" s="649"/>
      <c r="BL129" s="649"/>
      <c r="BM129" s="649"/>
      <c r="BN129" s="649"/>
      <c r="BO129" s="649"/>
      <c r="BP129" s="649"/>
      <c r="BQ129" s="649"/>
      <c r="BR129" s="649"/>
      <c r="BS129" s="649"/>
      <c r="BT129" s="649"/>
      <c r="BU129" s="649"/>
      <c r="BV129" s="649"/>
      <c r="BW129" s="649"/>
      <c r="BX129" s="649"/>
      <c r="BY129" s="649"/>
      <c r="BZ129" s="649"/>
      <c r="CA129" s="649"/>
      <c r="CB129" s="649"/>
      <c r="CC129" s="649"/>
      <c r="CD129" s="649"/>
      <c r="CE129" s="649"/>
      <c r="CF129" s="649"/>
      <c r="CG129" s="649"/>
      <c r="CH129" s="649"/>
      <c r="CI129" s="649"/>
      <c r="CJ129" s="649"/>
      <c r="CK129" s="649"/>
      <c r="CL129" s="649"/>
      <c r="CM129" s="649"/>
      <c r="CN129" s="649"/>
      <c r="CO129" s="650"/>
      <c r="CP129" s="183"/>
    </row>
    <row r="130" spans="4:95" ht="3" customHeight="1" x14ac:dyDescent="0.25">
      <c r="E130" s="123"/>
      <c r="F130" s="123"/>
      <c r="G130" s="123"/>
      <c r="H130" s="123"/>
      <c r="I130" s="123"/>
      <c r="J130" s="123"/>
      <c r="K130" s="123"/>
      <c r="L130" s="123"/>
      <c r="M130" s="123"/>
      <c r="N130" s="123"/>
      <c r="O130" s="124">
        <v>1</v>
      </c>
      <c r="P130" s="124"/>
      <c r="Q130" s="124">
        <f>1+O130</f>
        <v>2</v>
      </c>
      <c r="R130" s="124"/>
      <c r="S130" s="124">
        <f>1+Q130</f>
        <v>3</v>
      </c>
      <c r="T130" s="124"/>
      <c r="U130" s="124">
        <f>1+S130</f>
        <v>4</v>
      </c>
      <c r="V130" s="124"/>
      <c r="W130" s="124">
        <f>1+U130</f>
        <v>5</v>
      </c>
      <c r="X130" s="124"/>
      <c r="Y130" s="124">
        <f>1+W130</f>
        <v>6</v>
      </c>
      <c r="Z130" s="124"/>
      <c r="AA130" s="124">
        <f>1+Y130</f>
        <v>7</v>
      </c>
      <c r="AB130" s="124"/>
      <c r="AC130" s="124">
        <f>1+AA130</f>
        <v>8</v>
      </c>
      <c r="AD130" s="124"/>
      <c r="AE130" s="124">
        <f>1+AC130</f>
        <v>9</v>
      </c>
      <c r="AF130" s="124"/>
      <c r="AG130" s="124">
        <f>1+AE130</f>
        <v>10</v>
      </c>
      <c r="AH130" s="124"/>
      <c r="AI130" s="124">
        <f>1+AG130</f>
        <v>11</v>
      </c>
      <c r="AJ130" s="124"/>
      <c r="AK130" s="124">
        <f>1+AI130</f>
        <v>12</v>
      </c>
      <c r="AL130" s="124"/>
      <c r="AM130" s="124">
        <f>1+AK130</f>
        <v>13</v>
      </c>
      <c r="AN130" s="124"/>
      <c r="AO130" s="124">
        <f>1+AM130</f>
        <v>14</v>
      </c>
      <c r="AP130" s="124"/>
      <c r="AQ130" s="124">
        <f>1+AO130</f>
        <v>15</v>
      </c>
      <c r="AR130" s="124"/>
      <c r="AS130" s="124">
        <f>1+AQ130</f>
        <v>16</v>
      </c>
      <c r="AT130" s="124"/>
      <c r="AU130" s="124">
        <f>1+AS130</f>
        <v>17</v>
      </c>
      <c r="AV130" s="124"/>
      <c r="AW130" s="124">
        <f>1+AU130</f>
        <v>18</v>
      </c>
      <c r="AX130" s="124"/>
      <c r="AY130" s="124">
        <f>1+AW130</f>
        <v>19</v>
      </c>
      <c r="AZ130" s="124"/>
      <c r="BA130" s="124">
        <f>1+AY130</f>
        <v>20</v>
      </c>
      <c r="BB130" s="124"/>
      <c r="BC130" s="124">
        <f>1+BA130</f>
        <v>21</v>
      </c>
      <c r="BD130" s="124"/>
      <c r="BE130" s="124">
        <f>1+BC130</f>
        <v>22</v>
      </c>
      <c r="BF130" s="124"/>
      <c r="BG130" s="124">
        <f>1+BE130</f>
        <v>23</v>
      </c>
      <c r="BH130" s="124"/>
      <c r="BI130" s="124">
        <f>1+BG130</f>
        <v>24</v>
      </c>
      <c r="BJ130" s="124"/>
      <c r="BK130" s="124">
        <f>1+BI130</f>
        <v>25</v>
      </c>
      <c r="BL130" s="124"/>
      <c r="BM130" s="124">
        <f>1+BK130</f>
        <v>26</v>
      </c>
      <c r="BN130" s="124"/>
      <c r="BO130" s="124">
        <f>1+BM130</f>
        <v>27</v>
      </c>
      <c r="BP130" s="124"/>
      <c r="BQ130" s="124">
        <f>1+BO130</f>
        <v>28</v>
      </c>
      <c r="BR130" s="124"/>
      <c r="BS130" s="124">
        <f>1+BQ130</f>
        <v>29</v>
      </c>
      <c r="BT130" s="124"/>
      <c r="BU130" s="124">
        <f>1+BS130</f>
        <v>30</v>
      </c>
      <c r="BV130" s="124"/>
      <c r="BW130" s="124">
        <f>1+BU130</f>
        <v>31</v>
      </c>
      <c r="BX130" s="124"/>
      <c r="BY130" s="124">
        <f>1+BW130</f>
        <v>32</v>
      </c>
      <c r="BZ130" s="124"/>
      <c r="CA130" s="124">
        <f>1+BY130</f>
        <v>33</v>
      </c>
      <c r="CB130" s="124"/>
      <c r="CC130" s="124">
        <f>1+CA130</f>
        <v>34</v>
      </c>
      <c r="CD130" s="124"/>
      <c r="CE130" s="124"/>
      <c r="CF130" s="124"/>
      <c r="CG130" s="124"/>
      <c r="CH130" s="124"/>
      <c r="CI130" s="124"/>
      <c r="CJ130" s="124">
        <f>1+CC130</f>
        <v>35</v>
      </c>
      <c r="CK130" s="124"/>
      <c r="CL130" s="124"/>
      <c r="CM130" s="124">
        <f>1+CJ130</f>
        <v>36</v>
      </c>
      <c r="CN130" s="124"/>
      <c r="CO130" s="124">
        <f>1+CM130</f>
        <v>37</v>
      </c>
      <c r="CP130" s="125"/>
    </row>
    <row r="131" spans="4:95" ht="13.2" customHeight="1" x14ac:dyDescent="0.25">
      <c r="D131" s="126" t="s">
        <v>262</v>
      </c>
      <c r="N131" s="127"/>
      <c r="O131" s="153"/>
      <c r="P131" s="153"/>
      <c r="Q131" s="153"/>
      <c r="R131" s="153"/>
      <c r="S131" s="153"/>
      <c r="T131" s="153"/>
      <c r="U131" s="153"/>
      <c r="V131" s="153"/>
      <c r="W131" s="153"/>
      <c r="X131" s="153"/>
      <c r="Y131" s="153"/>
      <c r="Z131" s="153"/>
      <c r="AA131" s="153"/>
      <c r="AB131" s="153"/>
      <c r="AC131" s="153"/>
      <c r="AD131" s="127"/>
      <c r="AE131" s="145" t="str">
        <f>IF('TRUST VREALYS QUESTIONNAIRE'!T15="YES","√","")</f>
        <v/>
      </c>
      <c r="AF131" s="127"/>
      <c r="AG131" s="209"/>
      <c r="AH131" s="342" t="s">
        <v>194</v>
      </c>
      <c r="AI131" s="209"/>
      <c r="AJ131" s="153"/>
      <c r="AK131" s="153"/>
      <c r="AL131" s="153"/>
      <c r="AM131" s="139" t="str">
        <f>IF('TRUST VREALYS QUESTIONNAIRE'!T15="YES","","√")</f>
        <v>√</v>
      </c>
      <c r="AN131" s="127"/>
      <c r="AO131" s="126" t="s">
        <v>23</v>
      </c>
      <c r="AP131" s="127"/>
      <c r="AQ131" s="153"/>
      <c r="AR131" s="153"/>
      <c r="AS131" s="153"/>
      <c r="AT131" s="153"/>
      <c r="AU131" s="153"/>
      <c r="AV131" s="153"/>
      <c r="AX131" s="153"/>
      <c r="AY131" s="189" t="s">
        <v>263</v>
      </c>
      <c r="AZ131" s="127"/>
      <c r="BB131" s="210"/>
      <c r="BC131" s="153"/>
      <c r="BD131" s="153"/>
      <c r="BE131" s="153"/>
      <c r="BF131" s="153"/>
      <c r="BG131" s="153"/>
      <c r="BH131" s="153"/>
      <c r="BI131" s="153"/>
      <c r="BJ131" s="153"/>
      <c r="BK131" s="153"/>
      <c r="BL131" s="153"/>
      <c r="BM131" s="153"/>
      <c r="BN131" s="153"/>
      <c r="BO131" s="153"/>
      <c r="BP131" s="153"/>
      <c r="BQ131" s="153"/>
      <c r="BR131" s="153"/>
      <c r="BS131" s="153"/>
      <c r="BT131" s="153"/>
      <c r="BU131" s="153"/>
      <c r="BV131" s="153"/>
      <c r="BW131" s="153"/>
      <c r="BX131" s="153"/>
      <c r="BY131" s="153"/>
      <c r="BZ131" s="153"/>
      <c r="CA131" s="153"/>
      <c r="CB131" s="127"/>
      <c r="CC131" s="145" t="s">
        <v>246</v>
      </c>
      <c r="CD131" s="127"/>
      <c r="CE131" s="176"/>
      <c r="CF131" s="342" t="s">
        <v>194</v>
      </c>
      <c r="CG131" s="176"/>
      <c r="CH131" s="127"/>
      <c r="CI131" s="139"/>
      <c r="CJ131" s="178"/>
      <c r="CK131" s="126" t="s">
        <v>23</v>
      </c>
      <c r="CL131" s="127"/>
      <c r="CM131" s="176"/>
      <c r="CN131" s="153"/>
      <c r="CO131" s="176"/>
      <c r="CP131" s="136"/>
      <c r="CQ131" s="136"/>
    </row>
    <row r="132" spans="4:95" ht="3" customHeight="1" x14ac:dyDescent="0.25">
      <c r="E132" s="126"/>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27"/>
      <c r="AR132" s="127"/>
      <c r="AS132" s="127"/>
      <c r="AT132" s="127"/>
      <c r="AU132" s="127"/>
      <c r="AV132" s="127"/>
      <c r="AW132" s="127"/>
      <c r="AX132" s="127"/>
      <c r="AY132" s="127"/>
      <c r="AZ132" s="127"/>
      <c r="BA132" s="208"/>
      <c r="BB132" s="208"/>
      <c r="BC132" s="127"/>
      <c r="BD132" s="127"/>
      <c r="BE132" s="127"/>
      <c r="BF132" s="127"/>
      <c r="BG132" s="127"/>
      <c r="BH132" s="127"/>
      <c r="BI132" s="127"/>
      <c r="BJ132" s="127"/>
      <c r="BK132" s="127"/>
      <c r="BL132" s="127"/>
      <c r="BM132" s="127"/>
      <c r="BN132" s="127"/>
      <c r="BO132" s="127"/>
      <c r="BP132" s="127"/>
      <c r="BQ132" s="127"/>
      <c r="BR132" s="127"/>
      <c r="BS132" s="127"/>
      <c r="BT132" s="127"/>
      <c r="BU132" s="127"/>
      <c r="BV132" s="127"/>
      <c r="BW132" s="127"/>
      <c r="BX132" s="127"/>
      <c r="BY132" s="127"/>
      <c r="BZ132" s="127"/>
      <c r="CA132" s="127"/>
      <c r="CB132" s="127"/>
      <c r="CC132" s="127"/>
      <c r="CD132" s="127"/>
      <c r="CE132" s="127"/>
      <c r="CF132" s="127"/>
      <c r="CG132" s="127"/>
      <c r="CH132" s="127"/>
      <c r="CI132" s="127"/>
      <c r="CJ132" s="127"/>
      <c r="CK132" s="127"/>
      <c r="CL132" s="127"/>
      <c r="CM132" s="127"/>
      <c r="CN132" s="127"/>
      <c r="CO132" s="127"/>
    </row>
    <row r="133" spans="4:95" ht="13.2" customHeight="1" x14ac:dyDescent="0.25">
      <c r="D133" s="126" t="s">
        <v>265</v>
      </c>
      <c r="F133" s="126"/>
      <c r="G133" s="126"/>
      <c r="H133" s="126"/>
      <c r="N133" s="127"/>
      <c r="O133" s="153"/>
      <c r="P133" s="153"/>
      <c r="Q133" s="153"/>
      <c r="R133" s="153"/>
      <c r="S133" s="153"/>
      <c r="T133" s="153"/>
      <c r="U133" s="153"/>
      <c r="V133" s="153"/>
      <c r="W133" s="153"/>
      <c r="X133" s="153"/>
      <c r="Y133" s="153"/>
      <c r="Z133" s="153"/>
      <c r="AA133" s="153"/>
      <c r="AB133" s="153"/>
      <c r="AC133" s="153"/>
      <c r="AD133" s="127"/>
      <c r="AE133" s="145"/>
      <c r="AF133" s="127"/>
      <c r="AG133" s="342"/>
      <c r="AH133" s="342" t="s">
        <v>194</v>
      </c>
      <c r="AI133" s="153"/>
      <c r="AJ133" s="153"/>
      <c r="AK133" s="153"/>
      <c r="AL133" s="127"/>
      <c r="AM133" s="145" t="s">
        <v>246</v>
      </c>
      <c r="AN133" s="127"/>
      <c r="AO133" s="126" t="s">
        <v>23</v>
      </c>
      <c r="AP133" s="342"/>
      <c r="AQ133" s="153"/>
      <c r="AR133" s="153"/>
      <c r="AS133" s="153"/>
      <c r="AT133" s="153"/>
      <c r="AU133" s="153"/>
      <c r="AV133" s="153"/>
      <c r="AW133" s="153"/>
      <c r="AX133" s="153"/>
      <c r="AY133" s="189" t="s">
        <v>266</v>
      </c>
      <c r="AZ133" s="153"/>
      <c r="BA133" s="210"/>
      <c r="BB133" s="210"/>
      <c r="BC133" s="153"/>
      <c r="BD133" s="153"/>
      <c r="BE133" s="153"/>
      <c r="BF133" s="153"/>
      <c r="BG133" s="153"/>
      <c r="BH133" s="153"/>
      <c r="BI133" s="153"/>
      <c r="BJ133" s="153"/>
      <c r="BK133" s="153"/>
      <c r="BL133" s="153"/>
      <c r="BM133" s="153"/>
      <c r="BN133" s="153"/>
      <c r="BO133" s="153"/>
      <c r="BP133" s="153"/>
      <c r="BQ133" s="153"/>
      <c r="BR133" s="153"/>
      <c r="BS133" s="153"/>
      <c r="BT133" s="153"/>
      <c r="BU133" s="153"/>
      <c r="BV133" s="153"/>
      <c r="BW133" s="153"/>
      <c r="BX133" s="153"/>
      <c r="BY133" s="153"/>
      <c r="BZ133" s="153"/>
      <c r="CA133" s="153"/>
      <c r="CB133" s="127"/>
      <c r="CC133" s="145" t="str">
        <f>IF('TRUST VREALYS QUESTIONNAIRE'!T16="YES","√","")</f>
        <v/>
      </c>
      <c r="CD133" s="127"/>
      <c r="CE133" s="176"/>
      <c r="CF133" s="342" t="s">
        <v>194</v>
      </c>
      <c r="CG133" s="176"/>
      <c r="CH133" s="127"/>
      <c r="CI133" s="145" t="str">
        <f>IF(CC133="√","","√")</f>
        <v>√</v>
      </c>
      <c r="CJ133" s="178"/>
      <c r="CK133" s="126" t="s">
        <v>23</v>
      </c>
      <c r="CL133" s="153"/>
      <c r="CM133" s="176"/>
      <c r="CN133" s="153"/>
      <c r="CO133" s="176"/>
      <c r="CP133" s="136"/>
    </row>
    <row r="134" spans="4:95" ht="13.2" customHeight="1" x14ac:dyDescent="0.25"/>
    <row r="135" spans="4:95" ht="13.2" customHeight="1" x14ac:dyDescent="0.25">
      <c r="G135" s="136"/>
      <c r="H135" s="136"/>
      <c r="I135" s="136"/>
      <c r="J135" s="136"/>
      <c r="K135" s="136"/>
      <c r="L135" s="136"/>
      <c r="M135" s="136"/>
      <c r="N135" s="136"/>
      <c r="O135" s="153"/>
      <c r="P135" s="153"/>
      <c r="Q135" s="153"/>
      <c r="R135" s="153"/>
      <c r="S135" s="153"/>
      <c r="T135" s="153"/>
      <c r="U135" s="153"/>
      <c r="V135" s="153"/>
      <c r="W135" s="153"/>
      <c r="X135" s="153"/>
      <c r="Y135" s="153"/>
      <c r="Z135" s="153"/>
      <c r="AA135" s="153"/>
      <c r="AB135" s="153"/>
      <c r="AC135" s="153"/>
      <c r="AD135" s="153"/>
      <c r="AE135" s="211"/>
      <c r="AF135" s="153"/>
      <c r="AG135" s="153"/>
      <c r="AH135" s="153"/>
      <c r="AI135" s="153"/>
      <c r="AJ135" s="153"/>
      <c r="AK135" s="153"/>
      <c r="AL135" s="153"/>
      <c r="AM135" s="153"/>
      <c r="AN135" s="153"/>
      <c r="AO135" s="153"/>
      <c r="AP135" s="153"/>
      <c r="AQ135" s="153"/>
      <c r="AR135" s="153"/>
      <c r="AS135" s="153"/>
      <c r="AT135" s="153"/>
      <c r="AU135" s="153"/>
      <c r="AV135" s="153"/>
      <c r="AW135" s="153"/>
      <c r="AX135" s="153"/>
      <c r="AY135" s="342"/>
      <c r="AZ135" s="153"/>
      <c r="BA135" s="153"/>
      <c r="BB135" s="153"/>
      <c r="BC135" s="153"/>
      <c r="BD135" s="153"/>
      <c r="BE135" s="153"/>
      <c r="BF135" s="153"/>
      <c r="BG135" s="153"/>
      <c r="BH135" s="153"/>
      <c r="BI135" s="153"/>
      <c r="BJ135" s="153"/>
      <c r="BK135" s="153"/>
      <c r="BL135" s="153"/>
      <c r="BM135" s="153"/>
      <c r="BN135" s="153"/>
      <c r="BO135" s="153"/>
      <c r="BP135" s="153"/>
      <c r="BQ135" s="153"/>
      <c r="BR135" s="153"/>
      <c r="BS135" s="153"/>
      <c r="BT135" s="153"/>
      <c r="BU135" s="153"/>
      <c r="BV135" s="153"/>
      <c r="BW135" s="153"/>
      <c r="BX135" s="153"/>
      <c r="BY135" s="153"/>
      <c r="BZ135" s="153"/>
      <c r="CA135" s="153"/>
      <c r="CB135" s="153"/>
      <c r="CC135" s="341"/>
      <c r="CD135" s="342"/>
      <c r="CE135" s="212"/>
      <c r="CF135" s="342"/>
      <c r="CG135" s="136"/>
      <c r="CH135" s="342"/>
      <c r="CI135" s="154"/>
      <c r="CJ135" s="178"/>
      <c r="CK135" s="178"/>
      <c r="CL135" s="153"/>
      <c r="CM135" s="176"/>
      <c r="CN135" s="153"/>
      <c r="CO135" s="176"/>
      <c r="CP135" s="136"/>
      <c r="CQ135" s="136"/>
    </row>
    <row r="136" spans="4:95" ht="13.2" customHeight="1" x14ac:dyDescent="0.25"/>
    <row r="137" spans="4:95" ht="13.2" customHeight="1" x14ac:dyDescent="0.25"/>
    <row r="138" spans="4:95" ht="13.2" customHeight="1" x14ac:dyDescent="0.25"/>
    <row r="139" spans="4:95" ht="13.2" customHeight="1" x14ac:dyDescent="0.25">
      <c r="CK139" s="111" t="s">
        <v>267</v>
      </c>
    </row>
    <row r="140" spans="4:95" ht="13.2" customHeight="1" x14ac:dyDescent="0.25"/>
    <row r="141" spans="4:95" ht="13.2" customHeight="1" x14ac:dyDescent="0.25">
      <c r="CN141" s="173" t="s">
        <v>214</v>
      </c>
    </row>
    <row r="142" spans="4:95" ht="12.75" customHeight="1" x14ac:dyDescent="0.25"/>
    <row r="143" spans="4:95" ht="13.2" customHeight="1" x14ac:dyDescent="0.25">
      <c r="D143" s="647" t="s">
        <v>268</v>
      </c>
      <c r="E143" s="647"/>
      <c r="F143" s="647"/>
      <c r="G143" s="647"/>
      <c r="H143" s="647"/>
      <c r="I143" s="647"/>
      <c r="J143" s="647"/>
      <c r="K143" s="647"/>
      <c r="L143" s="647"/>
      <c r="M143" s="647"/>
      <c r="N143" s="647"/>
      <c r="O143" s="647"/>
      <c r="P143" s="647"/>
      <c r="Q143" s="647"/>
      <c r="R143" s="647"/>
      <c r="S143" s="647"/>
      <c r="T143" s="647"/>
      <c r="U143" s="647"/>
      <c r="V143" s="647"/>
      <c r="W143" s="647"/>
      <c r="X143" s="647"/>
      <c r="Y143" s="647"/>
      <c r="Z143" s="647"/>
      <c r="AA143" s="647"/>
      <c r="AB143" s="647"/>
      <c r="AC143" s="647"/>
      <c r="AD143" s="647"/>
      <c r="AE143" s="647"/>
      <c r="AF143" s="647"/>
      <c r="AG143" s="647"/>
      <c r="AH143" s="647"/>
      <c r="AI143" s="647"/>
      <c r="AJ143" s="647"/>
      <c r="AK143" s="647"/>
      <c r="AL143" s="647"/>
      <c r="AM143" s="647"/>
      <c r="AN143" s="647"/>
      <c r="AO143" s="647"/>
      <c r="AP143" s="647"/>
      <c r="AQ143" s="647"/>
      <c r="AR143" s="647"/>
      <c r="AS143" s="647"/>
      <c r="AT143" s="647"/>
      <c r="AU143" s="647"/>
      <c r="AV143" s="647"/>
      <c r="AW143" s="647"/>
      <c r="AX143" s="647"/>
      <c r="AY143" s="647"/>
      <c r="AZ143" s="647"/>
      <c r="BA143" s="647"/>
      <c r="BB143" s="647"/>
      <c r="BC143" s="647"/>
      <c r="BD143" s="647"/>
      <c r="BE143" s="647"/>
      <c r="BF143" s="647"/>
      <c r="BG143" s="647"/>
      <c r="BH143" s="647"/>
      <c r="BI143" s="647"/>
      <c r="BJ143" s="647"/>
      <c r="BK143" s="647"/>
      <c r="BL143" s="647"/>
      <c r="BM143" s="647"/>
      <c r="BN143" s="647"/>
      <c r="BO143" s="647"/>
      <c r="BP143" s="647"/>
      <c r="BQ143" s="647"/>
      <c r="BR143" s="647"/>
      <c r="BS143" s="647"/>
      <c r="BT143" s="647"/>
      <c r="BU143" s="647"/>
      <c r="BV143" s="647"/>
      <c r="BW143" s="647"/>
      <c r="BX143" s="647"/>
      <c r="BY143" s="647"/>
      <c r="BZ143" s="647"/>
      <c r="CA143" s="647"/>
      <c r="CB143" s="647"/>
      <c r="CC143" s="647"/>
      <c r="CD143" s="647"/>
      <c r="CE143" s="647"/>
      <c r="CF143" s="647"/>
      <c r="CG143" s="647"/>
      <c r="CH143" s="647"/>
      <c r="CI143" s="647"/>
      <c r="CJ143" s="647"/>
      <c r="CK143" s="647"/>
      <c r="CL143" s="647"/>
      <c r="CM143" s="647"/>
      <c r="CN143" s="647"/>
      <c r="CO143" s="647"/>
      <c r="CP143" s="647"/>
    </row>
    <row r="144" spans="4:95" ht="3" customHeight="1" x14ac:dyDescent="0.25"/>
    <row r="145" spans="4:94" ht="13.2" customHeight="1" x14ac:dyDescent="0.25">
      <c r="D145" s="672" t="s">
        <v>269</v>
      </c>
      <c r="E145" s="673"/>
      <c r="F145" s="673"/>
      <c r="G145" s="673"/>
      <c r="H145" s="673"/>
      <c r="I145" s="673"/>
      <c r="J145" s="673"/>
      <c r="K145" s="673"/>
      <c r="L145" s="673"/>
      <c r="M145" s="673"/>
      <c r="N145" s="673"/>
      <c r="O145" s="673"/>
      <c r="P145" s="673"/>
      <c r="Q145" s="673"/>
      <c r="R145" s="673"/>
      <c r="S145" s="673"/>
      <c r="T145" s="673"/>
      <c r="U145" s="673"/>
      <c r="V145" s="673"/>
      <c r="W145" s="673"/>
      <c r="X145" s="673"/>
      <c r="Y145" s="673"/>
      <c r="Z145" s="673"/>
      <c r="AA145" s="673"/>
      <c r="AB145" s="673"/>
      <c r="AC145" s="673"/>
      <c r="AD145" s="673"/>
      <c r="AE145" s="673"/>
      <c r="AF145" s="673"/>
      <c r="AG145" s="673"/>
      <c r="AH145" s="673"/>
      <c r="AI145" s="673"/>
      <c r="AJ145" s="673"/>
      <c r="AK145" s="673"/>
      <c r="AL145" s="673"/>
      <c r="AM145" s="673"/>
      <c r="AN145" s="673"/>
      <c r="AO145" s="673"/>
      <c r="AP145" s="673"/>
      <c r="AQ145" s="673"/>
      <c r="AR145" s="673"/>
      <c r="AS145" s="673"/>
      <c r="AT145" s="673"/>
      <c r="AU145" s="673"/>
      <c r="AV145" s="673"/>
      <c r="AW145" s="673"/>
      <c r="AX145" s="673"/>
      <c r="AY145" s="673"/>
      <c r="AZ145" s="673"/>
      <c r="BA145" s="673"/>
      <c r="BB145" s="673"/>
      <c r="BC145" s="673"/>
      <c r="BD145" s="673"/>
      <c r="BE145" s="673"/>
      <c r="BF145" s="673"/>
      <c r="BG145" s="673"/>
      <c r="BH145" s="673"/>
      <c r="BI145" s="674"/>
      <c r="BJ145" s="122"/>
      <c r="BK145" s="675" t="s">
        <v>270</v>
      </c>
      <c r="BL145" s="676"/>
      <c r="BM145" s="676"/>
      <c r="BN145" s="676"/>
      <c r="BO145" s="676"/>
      <c r="BP145" s="676"/>
      <c r="BQ145" s="676"/>
      <c r="BR145" s="676"/>
      <c r="BS145" s="676"/>
      <c r="BT145" s="676"/>
      <c r="BU145" s="676"/>
      <c r="BV145" s="676"/>
      <c r="BW145" s="677"/>
      <c r="BX145" s="122"/>
      <c r="BY145" s="675" t="s">
        <v>271</v>
      </c>
      <c r="BZ145" s="676"/>
      <c r="CA145" s="676"/>
      <c r="CB145" s="676"/>
      <c r="CC145" s="676"/>
      <c r="CD145" s="676"/>
      <c r="CE145" s="676"/>
      <c r="CF145" s="676"/>
      <c r="CG145" s="676"/>
      <c r="CH145" s="676"/>
      <c r="CI145" s="676"/>
      <c r="CJ145" s="676"/>
      <c r="CK145" s="676"/>
      <c r="CL145" s="676"/>
      <c r="CM145" s="676"/>
      <c r="CN145" s="676"/>
      <c r="CO145" s="676"/>
      <c r="CP145" s="677"/>
    </row>
    <row r="146" spans="4:94" ht="3" customHeight="1" x14ac:dyDescent="0.25"/>
    <row r="147" spans="4:94" ht="13.2" customHeight="1" x14ac:dyDescent="0.25">
      <c r="D147" s="678" t="s">
        <v>272</v>
      </c>
      <c r="E147" s="679"/>
      <c r="F147" s="679"/>
      <c r="G147" s="679"/>
      <c r="H147" s="679"/>
      <c r="I147" s="679"/>
      <c r="J147" s="679"/>
      <c r="K147" s="679"/>
      <c r="L147" s="679"/>
      <c r="M147" s="679"/>
      <c r="N147" s="679"/>
      <c r="O147" s="679"/>
      <c r="P147" s="679"/>
      <c r="Q147" s="679"/>
      <c r="R147" s="679"/>
      <c r="S147" s="679"/>
      <c r="T147" s="679"/>
      <c r="U147" s="679"/>
      <c r="V147" s="679"/>
      <c r="W147" s="679"/>
      <c r="X147" s="679"/>
      <c r="Y147" s="679"/>
      <c r="Z147" s="679"/>
      <c r="AA147" s="679"/>
      <c r="AB147" s="679"/>
      <c r="AC147" s="679"/>
      <c r="AD147" s="679"/>
      <c r="AE147" s="679"/>
      <c r="AF147" s="679"/>
      <c r="AG147" s="679"/>
      <c r="AH147" s="679"/>
      <c r="AI147" s="679"/>
      <c r="AJ147" s="679"/>
      <c r="AK147" s="679"/>
      <c r="AL147" s="679"/>
      <c r="AM147" s="679"/>
      <c r="AN147" s="679"/>
      <c r="AO147" s="679"/>
      <c r="AP147" s="679"/>
      <c r="AQ147" s="679"/>
      <c r="AR147" s="679"/>
      <c r="AS147" s="679"/>
      <c r="AT147" s="679"/>
      <c r="AU147" s="679"/>
      <c r="AV147" s="679"/>
      <c r="AW147" s="679"/>
      <c r="AX147" s="679"/>
      <c r="AY147" s="679"/>
      <c r="AZ147" s="679"/>
      <c r="BA147" s="679"/>
      <c r="BB147" s="679"/>
      <c r="BC147" s="679"/>
      <c r="BD147" s="679"/>
      <c r="BE147" s="679"/>
      <c r="BF147" s="679"/>
      <c r="BG147" s="679"/>
      <c r="BH147" s="679"/>
      <c r="BI147" s="680"/>
      <c r="BM147" s="369" t="s">
        <v>246</v>
      </c>
      <c r="BO147" s="126" t="s">
        <v>194</v>
      </c>
      <c r="BP147" s="126"/>
      <c r="BS147" s="369"/>
      <c r="BU147" s="126" t="s">
        <v>23</v>
      </c>
      <c r="CB147" s="136"/>
      <c r="CC147" s="176"/>
      <c r="CE147" s="213">
        <v>0</v>
      </c>
      <c r="CF147" s="214"/>
      <c r="CG147" s="213">
        <v>0</v>
      </c>
      <c r="CH147" s="214"/>
      <c r="CI147" s="213">
        <v>0</v>
      </c>
      <c r="CJ147" s="215"/>
      <c r="CK147" s="213">
        <v>1</v>
      </c>
    </row>
    <row r="148" spans="4:94" ht="3" customHeight="1" x14ac:dyDescent="0.25">
      <c r="D148" s="193"/>
      <c r="E148" s="193"/>
      <c r="F148" s="193"/>
      <c r="G148" s="193"/>
      <c r="H148" s="193"/>
      <c r="I148" s="193"/>
      <c r="J148" s="193"/>
      <c r="K148" s="193"/>
      <c r="L148" s="193"/>
      <c r="M148" s="193"/>
      <c r="N148" s="193"/>
      <c r="O148" s="193"/>
      <c r="P148" s="193"/>
      <c r="Q148" s="193"/>
      <c r="R148" s="193"/>
      <c r="S148" s="193"/>
      <c r="T148" s="193"/>
      <c r="U148" s="193"/>
      <c r="V148" s="193"/>
      <c r="W148" s="193"/>
      <c r="X148" s="193"/>
      <c r="Y148" s="193"/>
      <c r="Z148" s="193"/>
      <c r="AA148" s="193"/>
      <c r="AB148" s="193"/>
      <c r="AC148" s="193"/>
      <c r="AD148" s="193"/>
      <c r="AE148" s="193"/>
      <c r="AF148" s="193"/>
      <c r="AG148" s="193"/>
      <c r="AH148" s="193"/>
      <c r="AI148" s="193"/>
      <c r="AJ148" s="193"/>
      <c r="AK148" s="193"/>
      <c r="AL148" s="193"/>
      <c r="AM148" s="193"/>
      <c r="AN148" s="193"/>
      <c r="AO148" s="193"/>
      <c r="AP148" s="193"/>
      <c r="AQ148" s="193"/>
      <c r="AR148" s="193"/>
      <c r="AS148" s="193"/>
      <c r="AT148" s="193"/>
      <c r="AU148" s="193"/>
      <c r="AV148" s="193"/>
      <c r="AW148" s="193"/>
      <c r="AX148" s="193"/>
      <c r="AY148" s="193"/>
      <c r="AZ148" s="193"/>
      <c r="BA148" s="193"/>
      <c r="BB148" s="193"/>
      <c r="BC148" s="193"/>
      <c r="BD148" s="193"/>
      <c r="BE148" s="193"/>
      <c r="BF148" s="193"/>
      <c r="BG148" s="193"/>
      <c r="BH148" s="193"/>
      <c r="BI148" s="193"/>
      <c r="CB148" s="136"/>
      <c r="CC148" s="136"/>
      <c r="CE148" s="216"/>
      <c r="CF148" s="216"/>
      <c r="CG148" s="216"/>
      <c r="CH148" s="216"/>
      <c r="CI148" s="216"/>
      <c r="CJ148" s="216"/>
      <c r="CK148" s="216"/>
    </row>
    <row r="149" spans="4:94" ht="13.2" customHeight="1" x14ac:dyDescent="0.25">
      <c r="D149" s="678" t="s">
        <v>273</v>
      </c>
      <c r="E149" s="679"/>
      <c r="F149" s="679"/>
      <c r="G149" s="679"/>
      <c r="H149" s="679"/>
      <c r="I149" s="679"/>
      <c r="J149" s="679"/>
      <c r="K149" s="679"/>
      <c r="L149" s="679"/>
      <c r="M149" s="679"/>
      <c r="N149" s="679"/>
      <c r="O149" s="679"/>
      <c r="P149" s="679"/>
      <c r="Q149" s="679"/>
      <c r="R149" s="679"/>
      <c r="S149" s="679"/>
      <c r="T149" s="679"/>
      <c r="U149" s="679"/>
      <c r="V149" s="679"/>
      <c r="W149" s="679"/>
      <c r="X149" s="679"/>
      <c r="Y149" s="679"/>
      <c r="Z149" s="679"/>
      <c r="AA149" s="679"/>
      <c r="AB149" s="679"/>
      <c r="AC149" s="679"/>
      <c r="AD149" s="679"/>
      <c r="AE149" s="679"/>
      <c r="AF149" s="679"/>
      <c r="AG149" s="679"/>
      <c r="AH149" s="679"/>
      <c r="AI149" s="679"/>
      <c r="AJ149" s="679"/>
      <c r="AK149" s="679"/>
      <c r="AL149" s="679"/>
      <c r="AM149" s="679"/>
      <c r="AN149" s="679"/>
      <c r="AO149" s="679"/>
      <c r="AP149" s="679"/>
      <c r="AQ149" s="679"/>
      <c r="AR149" s="679"/>
      <c r="AS149" s="679"/>
      <c r="AT149" s="679"/>
      <c r="AU149" s="679"/>
      <c r="AV149" s="679"/>
      <c r="AW149" s="679"/>
      <c r="AX149" s="679"/>
      <c r="AY149" s="679"/>
      <c r="AZ149" s="679"/>
      <c r="BA149" s="679"/>
      <c r="BB149" s="679"/>
      <c r="BC149" s="679"/>
      <c r="BD149" s="679"/>
      <c r="BE149" s="679"/>
      <c r="BF149" s="679"/>
      <c r="BG149" s="679"/>
      <c r="BH149" s="679"/>
      <c r="BI149" s="680"/>
      <c r="BM149" s="369" t="s">
        <v>246</v>
      </c>
      <c r="BO149" s="126" t="s">
        <v>194</v>
      </c>
      <c r="BS149" s="369"/>
      <c r="BU149" s="126" t="s">
        <v>23</v>
      </c>
      <c r="CB149" s="136"/>
      <c r="CC149" s="176"/>
      <c r="CE149" s="213">
        <v>0</v>
      </c>
      <c r="CF149" s="214"/>
      <c r="CG149" s="213">
        <v>0</v>
      </c>
      <c r="CH149" s="214"/>
      <c r="CI149" s="213">
        <v>0</v>
      </c>
      <c r="CJ149" s="215"/>
      <c r="CK149" s="213">
        <v>2</v>
      </c>
    </row>
    <row r="150" spans="4:94" ht="3" customHeight="1" x14ac:dyDescent="0.25">
      <c r="D150" s="193"/>
      <c r="E150" s="193"/>
      <c r="F150" s="193"/>
      <c r="G150" s="193"/>
      <c r="H150" s="193"/>
      <c r="I150" s="193"/>
      <c r="J150" s="193"/>
      <c r="K150" s="193"/>
      <c r="L150" s="193"/>
      <c r="M150" s="193"/>
      <c r="N150" s="193"/>
      <c r="O150" s="193"/>
      <c r="P150" s="193"/>
      <c r="Q150" s="193"/>
      <c r="R150" s="193"/>
      <c r="S150" s="193"/>
      <c r="T150" s="193"/>
      <c r="U150" s="193"/>
      <c r="V150" s="193"/>
      <c r="W150" s="193"/>
      <c r="X150" s="193"/>
      <c r="Y150" s="193"/>
      <c r="Z150" s="193"/>
      <c r="AA150" s="193"/>
      <c r="AB150" s="193"/>
      <c r="AC150" s="193"/>
      <c r="AD150" s="193"/>
      <c r="AE150" s="193"/>
      <c r="AF150" s="193"/>
      <c r="AG150" s="193"/>
      <c r="AH150" s="193"/>
      <c r="AI150" s="193"/>
      <c r="AJ150" s="193"/>
      <c r="AK150" s="193"/>
      <c r="AL150" s="193"/>
      <c r="AM150" s="193"/>
      <c r="AN150" s="193"/>
      <c r="AO150" s="193"/>
      <c r="AP150" s="193"/>
      <c r="AQ150" s="193"/>
      <c r="AR150" s="193"/>
      <c r="AS150" s="193"/>
      <c r="AT150" s="193"/>
      <c r="AU150" s="193"/>
      <c r="AV150" s="193"/>
      <c r="AW150" s="193"/>
      <c r="AX150" s="193"/>
      <c r="AY150" s="193"/>
      <c r="AZ150" s="193"/>
      <c r="BA150" s="193"/>
      <c r="BB150" s="193"/>
      <c r="BC150" s="193"/>
      <c r="BD150" s="193"/>
      <c r="BE150" s="193"/>
      <c r="BF150" s="193"/>
      <c r="BG150" s="193"/>
      <c r="BH150" s="193"/>
      <c r="BI150" s="193"/>
      <c r="BO150" s="126" t="s">
        <v>194</v>
      </c>
      <c r="BU150" s="126" t="s">
        <v>23</v>
      </c>
      <c r="CB150" s="136"/>
      <c r="CC150" s="136"/>
      <c r="CE150" s="216"/>
      <c r="CF150" s="216"/>
      <c r="CG150" s="216"/>
      <c r="CH150" s="216"/>
      <c r="CI150" s="216"/>
      <c r="CJ150" s="216"/>
      <c r="CK150" s="216"/>
    </row>
    <row r="151" spans="4:94" ht="13.2" customHeight="1" x14ac:dyDescent="0.25">
      <c r="D151" s="678" t="s">
        <v>274</v>
      </c>
      <c r="E151" s="679"/>
      <c r="F151" s="679"/>
      <c r="G151" s="679"/>
      <c r="H151" s="679"/>
      <c r="I151" s="679"/>
      <c r="J151" s="679"/>
      <c r="K151" s="679"/>
      <c r="L151" s="679"/>
      <c r="M151" s="679"/>
      <c r="N151" s="679"/>
      <c r="O151" s="679"/>
      <c r="P151" s="679"/>
      <c r="Q151" s="679"/>
      <c r="R151" s="679"/>
      <c r="S151" s="679"/>
      <c r="T151" s="679"/>
      <c r="U151" s="679"/>
      <c r="V151" s="679"/>
      <c r="W151" s="679"/>
      <c r="X151" s="679"/>
      <c r="Y151" s="679"/>
      <c r="Z151" s="679"/>
      <c r="AA151" s="679"/>
      <c r="AB151" s="679"/>
      <c r="AC151" s="679"/>
      <c r="AD151" s="679"/>
      <c r="AE151" s="679"/>
      <c r="AF151" s="679"/>
      <c r="AG151" s="679"/>
      <c r="AH151" s="679"/>
      <c r="AI151" s="679"/>
      <c r="AJ151" s="679"/>
      <c r="AK151" s="679"/>
      <c r="AL151" s="679"/>
      <c r="AM151" s="679"/>
      <c r="AN151" s="679"/>
      <c r="AO151" s="679"/>
      <c r="AP151" s="679"/>
      <c r="AQ151" s="679"/>
      <c r="AR151" s="679"/>
      <c r="AS151" s="679"/>
      <c r="AT151" s="679"/>
      <c r="AU151" s="679"/>
      <c r="AV151" s="679"/>
      <c r="AW151" s="679"/>
      <c r="AX151" s="679"/>
      <c r="AY151" s="679"/>
      <c r="AZ151" s="679"/>
      <c r="BA151" s="679"/>
      <c r="BB151" s="679"/>
      <c r="BC151" s="679"/>
      <c r="BD151" s="679"/>
      <c r="BE151" s="679"/>
      <c r="BF151" s="679"/>
      <c r="BG151" s="679"/>
      <c r="BH151" s="679"/>
      <c r="BI151" s="680"/>
      <c r="BM151" s="369" t="s">
        <v>246</v>
      </c>
      <c r="BO151" s="126" t="s">
        <v>194</v>
      </c>
      <c r="BS151" s="369"/>
      <c r="BU151" s="126" t="s">
        <v>23</v>
      </c>
      <c r="CB151" s="136"/>
      <c r="CC151" s="176"/>
      <c r="CE151" s="213">
        <v>0</v>
      </c>
      <c r="CF151" s="214"/>
      <c r="CG151" s="213">
        <v>0</v>
      </c>
      <c r="CH151" s="214"/>
      <c r="CI151" s="213">
        <v>0</v>
      </c>
      <c r="CJ151" s="215"/>
      <c r="CK151" s="213">
        <v>1</v>
      </c>
    </row>
    <row r="152" spans="4:94" ht="3" customHeight="1" x14ac:dyDescent="0.25">
      <c r="D152" s="193"/>
      <c r="E152" s="193"/>
      <c r="F152" s="193"/>
      <c r="G152" s="193"/>
      <c r="H152" s="193"/>
      <c r="I152" s="193"/>
      <c r="J152" s="193"/>
      <c r="K152" s="193"/>
      <c r="L152" s="193"/>
      <c r="M152" s="193"/>
      <c r="N152" s="193"/>
      <c r="O152" s="193"/>
      <c r="P152" s="193"/>
      <c r="Q152" s="193"/>
      <c r="R152" s="193"/>
      <c r="S152" s="193"/>
      <c r="T152" s="193"/>
      <c r="U152" s="193"/>
      <c r="V152" s="193"/>
      <c r="W152" s="193"/>
      <c r="X152" s="193"/>
      <c r="Y152" s="193"/>
      <c r="Z152" s="193"/>
      <c r="AA152" s="193"/>
      <c r="AB152" s="193"/>
      <c r="AC152" s="193"/>
      <c r="AD152" s="193"/>
      <c r="AE152" s="193"/>
      <c r="AF152" s="193"/>
      <c r="AG152" s="193"/>
      <c r="AH152" s="193"/>
      <c r="AI152" s="193"/>
      <c r="AJ152" s="193"/>
      <c r="AK152" s="193"/>
      <c r="AL152" s="193"/>
      <c r="AM152" s="193"/>
      <c r="AN152" s="193"/>
      <c r="AO152" s="193"/>
      <c r="AP152" s="193"/>
      <c r="AQ152" s="193"/>
      <c r="AR152" s="193"/>
      <c r="AS152" s="193"/>
      <c r="AT152" s="193"/>
      <c r="AU152" s="193"/>
      <c r="AV152" s="193"/>
      <c r="AW152" s="193"/>
      <c r="AX152" s="193"/>
      <c r="AY152" s="193"/>
      <c r="AZ152" s="193"/>
      <c r="BA152" s="193"/>
      <c r="BB152" s="193"/>
      <c r="BC152" s="193"/>
      <c r="BD152" s="193"/>
      <c r="BE152" s="193"/>
      <c r="BF152" s="193"/>
      <c r="BG152" s="193"/>
      <c r="BH152" s="193"/>
      <c r="BI152" s="193"/>
      <c r="BO152" s="126" t="s">
        <v>194</v>
      </c>
      <c r="BU152" s="126" t="s">
        <v>23</v>
      </c>
      <c r="CB152" s="136"/>
      <c r="CC152" s="136"/>
      <c r="CE152" s="216"/>
      <c r="CF152" s="216"/>
      <c r="CG152" s="216"/>
      <c r="CH152" s="216"/>
      <c r="CI152" s="216"/>
      <c r="CJ152" s="216"/>
      <c r="CK152" s="216"/>
    </row>
    <row r="153" spans="4:94" ht="13.2" customHeight="1" x14ac:dyDescent="0.25">
      <c r="D153" s="678" t="s">
        <v>275</v>
      </c>
      <c r="E153" s="679"/>
      <c r="F153" s="679"/>
      <c r="G153" s="679"/>
      <c r="H153" s="679"/>
      <c r="I153" s="679"/>
      <c r="J153" s="679"/>
      <c r="K153" s="679"/>
      <c r="L153" s="679"/>
      <c r="M153" s="679"/>
      <c r="N153" s="679"/>
      <c r="O153" s="679"/>
      <c r="P153" s="679"/>
      <c r="Q153" s="679"/>
      <c r="R153" s="679"/>
      <c r="S153" s="679"/>
      <c r="T153" s="679"/>
      <c r="U153" s="679"/>
      <c r="V153" s="679"/>
      <c r="W153" s="679"/>
      <c r="X153" s="679"/>
      <c r="Y153" s="679"/>
      <c r="Z153" s="679"/>
      <c r="AA153" s="679"/>
      <c r="AB153" s="679"/>
      <c r="AC153" s="679"/>
      <c r="AD153" s="679"/>
      <c r="AE153" s="679"/>
      <c r="AF153" s="679"/>
      <c r="AG153" s="679"/>
      <c r="AH153" s="679"/>
      <c r="AI153" s="679"/>
      <c r="AJ153" s="679"/>
      <c r="AK153" s="679"/>
      <c r="AL153" s="679"/>
      <c r="AM153" s="679"/>
      <c r="AN153" s="679"/>
      <c r="AO153" s="679"/>
      <c r="AP153" s="679"/>
      <c r="AQ153" s="679"/>
      <c r="AR153" s="679"/>
      <c r="AS153" s="679"/>
      <c r="AT153" s="679"/>
      <c r="AU153" s="679"/>
      <c r="AV153" s="679"/>
      <c r="AW153" s="679"/>
      <c r="AX153" s="679"/>
      <c r="AY153" s="679"/>
      <c r="AZ153" s="679"/>
      <c r="BA153" s="679"/>
      <c r="BB153" s="679"/>
      <c r="BC153" s="679"/>
      <c r="BD153" s="679"/>
      <c r="BE153" s="679"/>
      <c r="BF153" s="679"/>
      <c r="BG153" s="679"/>
      <c r="BH153" s="679"/>
      <c r="BI153" s="680"/>
      <c r="BM153" s="369" t="s">
        <v>246</v>
      </c>
      <c r="BO153" s="126" t="s">
        <v>194</v>
      </c>
      <c r="BS153" s="369"/>
      <c r="BU153" s="126" t="s">
        <v>23</v>
      </c>
      <c r="CB153" s="136"/>
      <c r="CC153" s="176"/>
      <c r="CE153" s="213">
        <v>0</v>
      </c>
      <c r="CF153" s="214"/>
      <c r="CG153" s="213">
        <v>0</v>
      </c>
      <c r="CH153" s="214"/>
      <c r="CI153" s="213">
        <v>0</v>
      </c>
      <c r="CJ153" s="215"/>
      <c r="CK153" s="217">
        <f>'TRUST VREALYS QUESTIONNAIRE'!V38</f>
        <v>3</v>
      </c>
    </row>
    <row r="154" spans="4:94" ht="3" customHeight="1" x14ac:dyDescent="0.25">
      <c r="D154" s="193"/>
      <c r="E154" s="193"/>
      <c r="F154" s="193"/>
      <c r="G154" s="193"/>
      <c r="H154" s="193"/>
      <c r="I154" s="193"/>
      <c r="J154" s="193"/>
      <c r="K154" s="193"/>
      <c r="L154" s="193"/>
      <c r="M154" s="193"/>
      <c r="N154" s="193"/>
      <c r="O154" s="193"/>
      <c r="P154" s="193"/>
      <c r="Q154" s="193"/>
      <c r="R154" s="193"/>
      <c r="S154" s="193"/>
      <c r="T154" s="193"/>
      <c r="U154" s="193"/>
      <c r="V154" s="193"/>
      <c r="W154" s="193"/>
      <c r="X154" s="193"/>
      <c r="Y154" s="193"/>
      <c r="Z154" s="193"/>
      <c r="AA154" s="193"/>
      <c r="AB154" s="193"/>
      <c r="AC154" s="193"/>
      <c r="AD154" s="193"/>
      <c r="AE154" s="193"/>
      <c r="AF154" s="193"/>
      <c r="AG154" s="193"/>
      <c r="AH154" s="193"/>
      <c r="AI154" s="193"/>
      <c r="AJ154" s="193"/>
      <c r="AK154" s="193"/>
      <c r="AL154" s="193"/>
      <c r="AM154" s="193"/>
      <c r="AN154" s="193"/>
      <c r="AO154" s="193"/>
      <c r="AP154" s="193"/>
      <c r="AQ154" s="193"/>
      <c r="AR154" s="193"/>
      <c r="AS154" s="193"/>
      <c r="AT154" s="193"/>
      <c r="AU154" s="193"/>
      <c r="AV154" s="193"/>
      <c r="AW154" s="193"/>
      <c r="AX154" s="193"/>
      <c r="AY154" s="193"/>
      <c r="AZ154" s="193"/>
      <c r="BA154" s="193"/>
      <c r="BB154" s="193"/>
      <c r="BC154" s="193"/>
      <c r="BD154" s="193"/>
      <c r="BE154" s="193"/>
      <c r="BF154" s="193"/>
      <c r="BG154" s="193"/>
      <c r="BH154" s="193"/>
      <c r="BI154" s="193"/>
      <c r="BO154" s="126" t="s">
        <v>194</v>
      </c>
      <c r="BU154" s="126" t="s">
        <v>23</v>
      </c>
      <c r="CB154" s="136"/>
      <c r="CC154" s="136"/>
      <c r="CE154" s="216"/>
      <c r="CF154" s="216"/>
      <c r="CG154" s="216"/>
      <c r="CH154" s="216"/>
      <c r="CI154" s="216"/>
      <c r="CJ154" s="216"/>
      <c r="CK154" s="216"/>
    </row>
    <row r="155" spans="4:94" ht="13.2" customHeight="1" x14ac:dyDescent="0.25">
      <c r="D155" s="678" t="s">
        <v>276</v>
      </c>
      <c r="E155" s="679"/>
      <c r="F155" s="679"/>
      <c r="G155" s="679"/>
      <c r="H155" s="679"/>
      <c r="I155" s="679"/>
      <c r="J155" s="679"/>
      <c r="K155" s="679"/>
      <c r="L155" s="679"/>
      <c r="M155" s="679"/>
      <c r="N155" s="679"/>
      <c r="O155" s="679"/>
      <c r="P155" s="679"/>
      <c r="Q155" s="679"/>
      <c r="R155" s="679"/>
      <c r="S155" s="679"/>
      <c r="T155" s="679"/>
      <c r="U155" s="679"/>
      <c r="V155" s="679"/>
      <c r="W155" s="679"/>
      <c r="X155" s="679"/>
      <c r="Y155" s="679"/>
      <c r="Z155" s="679"/>
      <c r="AA155" s="679"/>
      <c r="AB155" s="679"/>
      <c r="AC155" s="679"/>
      <c r="AD155" s="679"/>
      <c r="AE155" s="679"/>
      <c r="AF155" s="679"/>
      <c r="AG155" s="679"/>
      <c r="AH155" s="679"/>
      <c r="AI155" s="679"/>
      <c r="AJ155" s="679"/>
      <c r="AK155" s="679"/>
      <c r="AL155" s="679"/>
      <c r="AM155" s="679"/>
      <c r="AN155" s="679"/>
      <c r="AO155" s="679"/>
      <c r="AP155" s="679"/>
      <c r="AQ155" s="679"/>
      <c r="AR155" s="679"/>
      <c r="AS155" s="679"/>
      <c r="AT155" s="679"/>
      <c r="AU155" s="679"/>
      <c r="AV155" s="679"/>
      <c r="AW155" s="679"/>
      <c r="AX155" s="679"/>
      <c r="AY155" s="679"/>
      <c r="AZ155" s="679"/>
      <c r="BA155" s="679"/>
      <c r="BB155" s="679"/>
      <c r="BC155" s="679"/>
      <c r="BD155" s="679"/>
      <c r="BE155" s="679"/>
      <c r="BF155" s="679"/>
      <c r="BG155" s="679"/>
      <c r="BH155" s="679"/>
      <c r="BI155" s="680"/>
      <c r="BM155" s="369" t="s">
        <v>246</v>
      </c>
      <c r="BO155" s="126" t="s">
        <v>194</v>
      </c>
      <c r="BS155" s="369"/>
      <c r="BU155" s="126" t="s">
        <v>23</v>
      </c>
      <c r="CB155" s="136"/>
      <c r="CC155" s="176"/>
      <c r="CE155" s="213">
        <v>0</v>
      </c>
      <c r="CF155" s="214"/>
      <c r="CG155" s="213">
        <v>0</v>
      </c>
      <c r="CH155" s="214"/>
      <c r="CI155" s="213">
        <v>0</v>
      </c>
      <c r="CJ155" s="215"/>
      <c r="CK155" s="217">
        <f>CK153*3</f>
        <v>9</v>
      </c>
    </row>
    <row r="156" spans="4:94" ht="3" customHeight="1" x14ac:dyDescent="0.25">
      <c r="D156" s="193"/>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193"/>
      <c r="AE156" s="193"/>
      <c r="AF156" s="193"/>
      <c r="AG156" s="193"/>
      <c r="AH156" s="193"/>
      <c r="AI156" s="193"/>
      <c r="AJ156" s="193"/>
      <c r="AK156" s="193"/>
      <c r="AL156" s="193"/>
      <c r="AM156" s="193"/>
      <c r="AN156" s="193"/>
      <c r="AO156" s="193"/>
      <c r="AP156" s="193"/>
      <c r="AQ156" s="193"/>
      <c r="AR156" s="193"/>
      <c r="AS156" s="193"/>
      <c r="AT156" s="193"/>
      <c r="AU156" s="193"/>
      <c r="AV156" s="193"/>
      <c r="AW156" s="193"/>
      <c r="AX156" s="193"/>
      <c r="AY156" s="193"/>
      <c r="AZ156" s="193"/>
      <c r="BA156" s="193"/>
      <c r="BB156" s="193"/>
      <c r="BC156" s="193"/>
      <c r="BD156" s="193"/>
      <c r="BE156" s="193"/>
      <c r="BF156" s="193"/>
      <c r="BG156" s="193"/>
      <c r="BH156" s="193"/>
      <c r="BI156" s="193"/>
      <c r="BO156" s="126" t="s">
        <v>194</v>
      </c>
      <c r="BU156" s="126" t="s">
        <v>23</v>
      </c>
      <c r="CB156" s="136"/>
      <c r="CC156" s="136"/>
      <c r="CE156" s="216"/>
      <c r="CF156" s="216"/>
      <c r="CG156" s="216"/>
      <c r="CH156" s="216"/>
      <c r="CI156" s="216"/>
      <c r="CJ156" s="216"/>
      <c r="CK156" s="216"/>
    </row>
    <row r="157" spans="4:94" ht="12" customHeight="1" x14ac:dyDescent="0.25">
      <c r="D157" s="678" t="s">
        <v>277</v>
      </c>
      <c r="E157" s="679"/>
      <c r="F157" s="679"/>
      <c r="G157" s="679"/>
      <c r="H157" s="679"/>
      <c r="I157" s="679"/>
      <c r="J157" s="679"/>
      <c r="K157" s="679"/>
      <c r="L157" s="679"/>
      <c r="M157" s="679"/>
      <c r="N157" s="679"/>
      <c r="O157" s="679"/>
      <c r="P157" s="679"/>
      <c r="Q157" s="679"/>
      <c r="R157" s="679"/>
      <c r="S157" s="679"/>
      <c r="T157" s="679"/>
      <c r="U157" s="679"/>
      <c r="V157" s="679"/>
      <c r="W157" s="679"/>
      <c r="X157" s="679"/>
      <c r="Y157" s="679"/>
      <c r="Z157" s="679"/>
      <c r="AA157" s="679"/>
      <c r="AB157" s="679"/>
      <c r="AC157" s="679"/>
      <c r="AD157" s="679"/>
      <c r="AE157" s="679"/>
      <c r="AF157" s="679"/>
      <c r="AG157" s="679"/>
      <c r="AH157" s="679"/>
      <c r="AI157" s="679"/>
      <c r="AJ157" s="679"/>
      <c r="AK157" s="679"/>
      <c r="AL157" s="679"/>
      <c r="AM157" s="679"/>
      <c r="AN157" s="679"/>
      <c r="AO157" s="679"/>
      <c r="AP157" s="679"/>
      <c r="AQ157" s="679"/>
      <c r="AR157" s="679"/>
      <c r="AS157" s="679"/>
      <c r="AT157" s="679"/>
      <c r="AU157" s="679"/>
      <c r="AV157" s="679"/>
      <c r="AW157" s="679"/>
      <c r="AX157" s="679"/>
      <c r="AY157" s="679"/>
      <c r="AZ157" s="679"/>
      <c r="BA157" s="679"/>
      <c r="BB157" s="679"/>
      <c r="BC157" s="679"/>
      <c r="BD157" s="679"/>
      <c r="BE157" s="679"/>
      <c r="BF157" s="679"/>
      <c r="BG157" s="679"/>
      <c r="BH157" s="679"/>
      <c r="BI157" s="680"/>
      <c r="BM157" s="369" t="str">
        <f>IF(CK157=0,"√","")</f>
        <v/>
      </c>
      <c r="BO157" s="126" t="s">
        <v>194</v>
      </c>
      <c r="BS157" s="369" t="str">
        <f>IF(CK157&lt;&gt;0,"√","")</f>
        <v>√</v>
      </c>
      <c r="BU157" s="126" t="s">
        <v>23</v>
      </c>
      <c r="CB157" s="136"/>
      <c r="CC157" s="176"/>
      <c r="CE157" s="213">
        <v>0</v>
      </c>
      <c r="CF157" s="214"/>
      <c r="CG157" s="213">
        <v>0</v>
      </c>
      <c r="CH157" s="214"/>
      <c r="CI157" s="213">
        <v>0</v>
      </c>
      <c r="CJ157" s="215"/>
      <c r="CK157" s="213" t="str">
        <f>IF('TRUST VREALYS QUESTIONNAIRE'!T38="NO",3,"0")</f>
        <v>0</v>
      </c>
    </row>
    <row r="158" spans="4:94" ht="3" customHeight="1" x14ac:dyDescent="0.25">
      <c r="D158" s="193"/>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3"/>
      <c r="AJ158" s="193"/>
      <c r="AK158" s="193"/>
      <c r="AL158" s="193"/>
      <c r="AM158" s="193"/>
      <c r="AN158" s="193"/>
      <c r="AO158" s="193"/>
      <c r="AP158" s="193"/>
      <c r="AQ158" s="193"/>
      <c r="AR158" s="193"/>
      <c r="AS158" s="193"/>
      <c r="AT158" s="193"/>
      <c r="AU158" s="193"/>
      <c r="AV158" s="193"/>
      <c r="AW158" s="193"/>
      <c r="AX158" s="193"/>
      <c r="AY158" s="193"/>
      <c r="AZ158" s="193"/>
      <c r="BA158" s="193"/>
      <c r="BB158" s="193"/>
      <c r="BC158" s="193"/>
      <c r="BD158" s="193"/>
      <c r="BE158" s="193"/>
      <c r="BF158" s="193"/>
      <c r="BG158" s="193"/>
      <c r="BH158" s="193"/>
      <c r="BI158" s="193"/>
      <c r="BO158" s="126" t="s">
        <v>194</v>
      </c>
      <c r="BU158" s="126" t="s">
        <v>23</v>
      </c>
      <c r="CB158" s="136"/>
      <c r="CC158" s="136"/>
    </row>
    <row r="159" spans="4:94" ht="12.75" customHeight="1" x14ac:dyDescent="0.25">
      <c r="D159" s="678" t="s">
        <v>278</v>
      </c>
      <c r="E159" s="679"/>
      <c r="F159" s="679"/>
      <c r="G159" s="679"/>
      <c r="H159" s="679"/>
      <c r="I159" s="679"/>
      <c r="J159" s="679"/>
      <c r="K159" s="679"/>
      <c r="L159" s="679"/>
      <c r="M159" s="679"/>
      <c r="N159" s="679"/>
      <c r="O159" s="679"/>
      <c r="P159" s="679"/>
      <c r="Q159" s="679"/>
      <c r="R159" s="679"/>
      <c r="S159" s="679"/>
      <c r="T159" s="679"/>
      <c r="U159" s="679"/>
      <c r="V159" s="679"/>
      <c r="W159" s="679"/>
      <c r="X159" s="679"/>
      <c r="Y159" s="679"/>
      <c r="Z159" s="679"/>
      <c r="AA159" s="679"/>
      <c r="AB159" s="679"/>
      <c r="AC159" s="679"/>
      <c r="AD159" s="679"/>
      <c r="AE159" s="679"/>
      <c r="AF159" s="679"/>
      <c r="AG159" s="679"/>
      <c r="AH159" s="679"/>
      <c r="AI159" s="679"/>
      <c r="AJ159" s="679"/>
      <c r="AK159" s="679"/>
      <c r="AL159" s="679"/>
      <c r="AM159" s="679"/>
      <c r="AN159" s="679"/>
      <c r="AO159" s="679"/>
      <c r="AP159" s="679"/>
      <c r="AQ159" s="679"/>
      <c r="AR159" s="679"/>
      <c r="AS159" s="679"/>
      <c r="AT159" s="679"/>
      <c r="AU159" s="679"/>
      <c r="AV159" s="679"/>
      <c r="AW159" s="679"/>
      <c r="AX159" s="679"/>
      <c r="AY159" s="679"/>
      <c r="AZ159" s="679"/>
      <c r="BA159" s="679"/>
      <c r="BB159" s="679"/>
      <c r="BC159" s="679"/>
      <c r="BD159" s="679"/>
      <c r="BE159" s="679"/>
      <c r="BF159" s="679"/>
      <c r="BG159" s="679"/>
      <c r="BH159" s="679"/>
      <c r="BI159" s="680"/>
      <c r="BM159" s="369" t="s">
        <v>246</v>
      </c>
      <c r="BO159" s="126" t="s">
        <v>194</v>
      </c>
      <c r="BS159" s="369"/>
      <c r="BU159" s="126" t="s">
        <v>23</v>
      </c>
      <c r="CB159" s="136"/>
      <c r="CC159" s="176"/>
      <c r="CE159" s="213">
        <v>0</v>
      </c>
      <c r="CF159" s="214"/>
      <c r="CG159" s="213">
        <v>0</v>
      </c>
      <c r="CH159" s="214"/>
      <c r="CI159" s="213">
        <v>0</v>
      </c>
      <c r="CJ159" s="215"/>
      <c r="CK159" s="213">
        <v>1</v>
      </c>
    </row>
    <row r="160" spans="4:94" ht="3" customHeight="1" x14ac:dyDescent="0.25">
      <c r="D160" s="193" t="s">
        <v>279</v>
      </c>
      <c r="E160" s="193"/>
      <c r="F160" s="193"/>
      <c r="G160" s="193"/>
      <c r="H160" s="193"/>
      <c r="I160" s="193"/>
      <c r="J160" s="193"/>
      <c r="K160" s="193"/>
      <c r="L160" s="193"/>
      <c r="M160" s="193"/>
      <c r="N160" s="193"/>
      <c r="O160" s="193"/>
      <c r="P160" s="193"/>
      <c r="Q160" s="193"/>
      <c r="R160" s="193"/>
      <c r="S160" s="193"/>
      <c r="T160" s="193"/>
      <c r="U160" s="193"/>
      <c r="V160" s="193"/>
      <c r="W160" s="193"/>
      <c r="X160" s="193"/>
      <c r="Y160" s="193"/>
      <c r="Z160" s="193"/>
      <c r="AA160" s="193"/>
      <c r="AB160" s="193"/>
      <c r="AC160" s="193"/>
      <c r="AD160" s="193"/>
      <c r="AE160" s="193"/>
      <c r="AF160" s="193"/>
      <c r="AG160" s="193"/>
      <c r="AH160" s="193"/>
      <c r="AI160" s="193"/>
      <c r="AJ160" s="193"/>
      <c r="AK160" s="193"/>
      <c r="AL160" s="193"/>
      <c r="AM160" s="193"/>
      <c r="AN160" s="193"/>
      <c r="AO160" s="193"/>
      <c r="AP160" s="193"/>
      <c r="AQ160" s="193"/>
      <c r="AR160" s="193"/>
      <c r="AS160" s="193"/>
      <c r="AT160" s="193"/>
      <c r="AU160" s="193"/>
      <c r="AV160" s="193"/>
      <c r="AW160" s="193"/>
      <c r="AX160" s="193"/>
      <c r="AY160" s="193"/>
      <c r="AZ160" s="193"/>
      <c r="BA160" s="193"/>
      <c r="BB160" s="193"/>
      <c r="BC160" s="193"/>
      <c r="BD160" s="193"/>
      <c r="BE160" s="193"/>
      <c r="BF160" s="193"/>
      <c r="BG160" s="193"/>
      <c r="BH160" s="193"/>
      <c r="BI160" s="193"/>
      <c r="BO160" s="126" t="s">
        <v>194</v>
      </c>
      <c r="BU160" s="126" t="s">
        <v>23</v>
      </c>
      <c r="CB160" s="136"/>
      <c r="CC160" s="136"/>
    </row>
    <row r="161" spans="4:89" ht="13.2" customHeight="1" x14ac:dyDescent="0.25">
      <c r="D161" s="678" t="s">
        <v>280</v>
      </c>
      <c r="E161" s="679"/>
      <c r="F161" s="679"/>
      <c r="G161" s="679"/>
      <c r="H161" s="679"/>
      <c r="I161" s="679"/>
      <c r="J161" s="679"/>
      <c r="K161" s="679"/>
      <c r="L161" s="679"/>
      <c r="M161" s="679"/>
      <c r="N161" s="679"/>
      <c r="O161" s="679"/>
      <c r="P161" s="679"/>
      <c r="Q161" s="679"/>
      <c r="R161" s="679"/>
      <c r="S161" s="679"/>
      <c r="T161" s="679"/>
      <c r="U161" s="679"/>
      <c r="V161" s="679"/>
      <c r="W161" s="679"/>
      <c r="X161" s="679"/>
      <c r="Y161" s="679"/>
      <c r="Z161" s="679"/>
      <c r="AA161" s="679"/>
      <c r="AB161" s="679"/>
      <c r="AC161" s="679"/>
      <c r="AD161" s="679"/>
      <c r="AE161" s="679"/>
      <c r="AF161" s="679"/>
      <c r="AG161" s="679"/>
      <c r="AH161" s="679"/>
      <c r="AI161" s="679"/>
      <c r="AJ161" s="679"/>
      <c r="AK161" s="679"/>
      <c r="AL161" s="679"/>
      <c r="AM161" s="679"/>
      <c r="AN161" s="679"/>
      <c r="AO161" s="679"/>
      <c r="AP161" s="679"/>
      <c r="AQ161" s="679"/>
      <c r="AR161" s="679"/>
      <c r="AS161" s="679"/>
      <c r="AT161" s="679"/>
      <c r="AU161" s="679"/>
      <c r="AV161" s="679"/>
      <c r="AW161" s="679"/>
      <c r="AX161" s="679"/>
      <c r="AY161" s="679"/>
      <c r="AZ161" s="679"/>
      <c r="BA161" s="679"/>
      <c r="BB161" s="679"/>
      <c r="BC161" s="679"/>
      <c r="BD161" s="679"/>
      <c r="BE161" s="679"/>
      <c r="BF161" s="679"/>
      <c r="BG161" s="679"/>
      <c r="BH161" s="679"/>
      <c r="BI161" s="680"/>
      <c r="BM161" s="369"/>
      <c r="BO161" s="126" t="s">
        <v>194</v>
      </c>
      <c r="BS161" s="369" t="s">
        <v>246</v>
      </c>
      <c r="BU161" s="126" t="s">
        <v>23</v>
      </c>
      <c r="CB161" s="136"/>
      <c r="CC161" s="176"/>
      <c r="CE161" s="369"/>
      <c r="CF161" s="127"/>
      <c r="CG161" s="369"/>
      <c r="CH161" s="127"/>
      <c r="CI161" s="369"/>
      <c r="CJ161" s="178"/>
      <c r="CK161" s="369"/>
    </row>
    <row r="162" spans="4:89" ht="3" customHeight="1" x14ac:dyDescent="0.25">
      <c r="D162" s="193"/>
      <c r="E162" s="193"/>
      <c r="F162" s="193"/>
      <c r="G162" s="193"/>
      <c r="H162" s="193"/>
      <c r="I162" s="193"/>
      <c r="J162" s="193"/>
      <c r="K162" s="193"/>
      <c r="L162" s="193"/>
      <c r="M162" s="193"/>
      <c r="N162" s="193"/>
      <c r="O162" s="193"/>
      <c r="P162" s="193"/>
      <c r="Q162" s="193"/>
      <c r="R162" s="193"/>
      <c r="S162" s="193"/>
      <c r="T162" s="193"/>
      <c r="U162" s="193"/>
      <c r="V162" s="193"/>
      <c r="W162" s="193"/>
      <c r="X162" s="193"/>
      <c r="Y162" s="193"/>
      <c r="Z162" s="193"/>
      <c r="AA162" s="193"/>
      <c r="AB162" s="193"/>
      <c r="AC162" s="193"/>
      <c r="AD162" s="193"/>
      <c r="AE162" s="193"/>
      <c r="AF162" s="193"/>
      <c r="AG162" s="193"/>
      <c r="AH162" s="193"/>
      <c r="AI162" s="193"/>
      <c r="AJ162" s="193"/>
      <c r="AK162" s="193"/>
      <c r="AL162" s="193"/>
      <c r="AM162" s="193"/>
      <c r="AN162" s="193"/>
      <c r="AO162" s="193"/>
      <c r="AP162" s="193"/>
      <c r="AQ162" s="193"/>
      <c r="AR162" s="193"/>
      <c r="AS162" s="193"/>
      <c r="AT162" s="193"/>
      <c r="AU162" s="193"/>
      <c r="AV162" s="193"/>
      <c r="AW162" s="193"/>
      <c r="AX162" s="193"/>
      <c r="AY162" s="193"/>
      <c r="AZ162" s="193"/>
      <c r="BA162" s="193"/>
      <c r="BB162" s="193"/>
      <c r="BC162" s="193"/>
      <c r="BD162" s="193"/>
      <c r="BE162" s="193"/>
      <c r="BF162" s="193"/>
      <c r="BG162" s="193"/>
      <c r="BH162" s="193"/>
      <c r="BI162" s="193"/>
      <c r="BO162" s="126" t="s">
        <v>194</v>
      </c>
      <c r="BU162" s="126" t="s">
        <v>23</v>
      </c>
      <c r="CB162" s="136"/>
      <c r="CC162" s="136"/>
    </row>
    <row r="163" spans="4:89" ht="13.2" customHeight="1" x14ac:dyDescent="0.25">
      <c r="D163" s="678" t="s">
        <v>281</v>
      </c>
      <c r="E163" s="679"/>
      <c r="F163" s="679"/>
      <c r="G163" s="679"/>
      <c r="H163" s="679"/>
      <c r="I163" s="679"/>
      <c r="J163" s="679"/>
      <c r="K163" s="679"/>
      <c r="L163" s="679"/>
      <c r="M163" s="679"/>
      <c r="N163" s="679"/>
      <c r="O163" s="679"/>
      <c r="P163" s="679"/>
      <c r="Q163" s="679"/>
      <c r="R163" s="679"/>
      <c r="S163" s="679"/>
      <c r="T163" s="679"/>
      <c r="U163" s="679"/>
      <c r="V163" s="679"/>
      <c r="W163" s="679"/>
      <c r="X163" s="679"/>
      <c r="Y163" s="679"/>
      <c r="Z163" s="679"/>
      <c r="AA163" s="679"/>
      <c r="AB163" s="679"/>
      <c r="AC163" s="679"/>
      <c r="AD163" s="679"/>
      <c r="AE163" s="679"/>
      <c r="AF163" s="679"/>
      <c r="AG163" s="679"/>
      <c r="AH163" s="679"/>
      <c r="AI163" s="679"/>
      <c r="AJ163" s="679"/>
      <c r="AK163" s="679"/>
      <c r="AL163" s="679"/>
      <c r="AM163" s="679"/>
      <c r="AN163" s="679"/>
      <c r="AO163" s="679"/>
      <c r="AP163" s="679"/>
      <c r="AQ163" s="679"/>
      <c r="AR163" s="679"/>
      <c r="AS163" s="679"/>
      <c r="AT163" s="679"/>
      <c r="AU163" s="679"/>
      <c r="AV163" s="679"/>
      <c r="AW163" s="679"/>
      <c r="AX163" s="679"/>
      <c r="AY163" s="679"/>
      <c r="AZ163" s="679"/>
      <c r="BA163" s="679"/>
      <c r="BB163" s="679"/>
      <c r="BC163" s="679"/>
      <c r="BD163" s="679"/>
      <c r="BE163" s="679"/>
      <c r="BF163" s="679"/>
      <c r="BG163" s="679"/>
      <c r="BH163" s="679"/>
      <c r="BI163" s="680"/>
      <c r="BM163" s="369"/>
      <c r="BO163" s="126" t="s">
        <v>194</v>
      </c>
      <c r="BS163" s="369" t="s">
        <v>246</v>
      </c>
      <c r="BU163" s="126" t="s">
        <v>23</v>
      </c>
      <c r="CB163" s="136"/>
      <c r="CC163" s="176"/>
      <c r="CE163" s="369"/>
      <c r="CF163" s="127"/>
      <c r="CG163" s="369"/>
      <c r="CH163" s="127"/>
      <c r="CI163" s="369"/>
      <c r="CJ163" s="178"/>
      <c r="CK163" s="369"/>
    </row>
    <row r="164" spans="4:89" ht="3" customHeight="1" x14ac:dyDescent="0.25">
      <c r="D164" s="193"/>
      <c r="E164" s="193"/>
      <c r="F164" s="193"/>
      <c r="G164" s="193"/>
      <c r="H164" s="193"/>
      <c r="I164" s="193"/>
      <c r="J164" s="193"/>
      <c r="K164" s="193"/>
      <c r="L164" s="193"/>
      <c r="M164" s="193"/>
      <c r="N164" s="193"/>
      <c r="O164" s="193"/>
      <c r="P164" s="193"/>
      <c r="Q164" s="193"/>
      <c r="R164" s="193"/>
      <c r="S164" s="193"/>
      <c r="T164" s="193"/>
      <c r="U164" s="193"/>
      <c r="V164" s="193"/>
      <c r="W164" s="193"/>
      <c r="X164" s="193"/>
      <c r="Y164" s="193"/>
      <c r="Z164" s="193"/>
      <c r="AA164" s="193"/>
      <c r="AB164" s="193"/>
      <c r="AC164" s="193"/>
      <c r="AD164" s="193"/>
      <c r="AE164" s="193"/>
      <c r="AF164" s="193"/>
      <c r="AG164" s="193"/>
      <c r="AH164" s="193"/>
      <c r="AI164" s="193"/>
      <c r="AJ164" s="193"/>
      <c r="AK164" s="193"/>
      <c r="AL164" s="193"/>
      <c r="AM164" s="193"/>
      <c r="AN164" s="193"/>
      <c r="AO164" s="193"/>
      <c r="AP164" s="193"/>
      <c r="AQ164" s="193"/>
      <c r="AR164" s="193"/>
      <c r="AS164" s="193"/>
      <c r="AT164" s="193"/>
      <c r="AU164" s="193"/>
      <c r="AV164" s="193"/>
      <c r="AW164" s="193"/>
      <c r="AX164" s="193"/>
      <c r="AY164" s="193"/>
      <c r="AZ164" s="193"/>
      <c r="BA164" s="193"/>
      <c r="BB164" s="193"/>
      <c r="BC164" s="193"/>
      <c r="BD164" s="193"/>
      <c r="BE164" s="193"/>
      <c r="BF164" s="193"/>
      <c r="BG164" s="193"/>
      <c r="BH164" s="193"/>
      <c r="BI164" s="193"/>
      <c r="BO164" s="126" t="s">
        <v>194</v>
      </c>
      <c r="BU164" s="126" t="s">
        <v>23</v>
      </c>
      <c r="CB164" s="136"/>
      <c r="CC164" s="136"/>
    </row>
    <row r="165" spans="4:89" ht="12.75" customHeight="1" x14ac:dyDescent="0.25">
      <c r="D165" s="678" t="s">
        <v>282</v>
      </c>
      <c r="E165" s="679"/>
      <c r="F165" s="679"/>
      <c r="G165" s="679"/>
      <c r="H165" s="679"/>
      <c r="I165" s="679"/>
      <c r="J165" s="679"/>
      <c r="K165" s="679"/>
      <c r="L165" s="679"/>
      <c r="M165" s="679"/>
      <c r="N165" s="679"/>
      <c r="O165" s="679"/>
      <c r="P165" s="679"/>
      <c r="Q165" s="679"/>
      <c r="R165" s="679"/>
      <c r="S165" s="679"/>
      <c r="T165" s="679"/>
      <c r="U165" s="679"/>
      <c r="V165" s="679"/>
      <c r="W165" s="679"/>
      <c r="X165" s="679"/>
      <c r="Y165" s="679"/>
      <c r="Z165" s="679"/>
      <c r="AA165" s="679"/>
      <c r="AB165" s="679"/>
      <c r="AC165" s="679"/>
      <c r="AD165" s="679"/>
      <c r="AE165" s="679"/>
      <c r="AF165" s="679"/>
      <c r="AG165" s="679"/>
      <c r="AH165" s="679"/>
      <c r="AI165" s="679"/>
      <c r="AJ165" s="679"/>
      <c r="AK165" s="679"/>
      <c r="AL165" s="679"/>
      <c r="AM165" s="679"/>
      <c r="AN165" s="679"/>
      <c r="AO165" s="679"/>
      <c r="AP165" s="679"/>
      <c r="AQ165" s="679"/>
      <c r="AR165" s="679"/>
      <c r="AS165" s="679"/>
      <c r="AT165" s="679"/>
      <c r="AU165" s="679"/>
      <c r="AV165" s="679"/>
      <c r="AW165" s="679"/>
      <c r="AX165" s="679"/>
      <c r="AY165" s="679"/>
      <c r="AZ165" s="679"/>
      <c r="BA165" s="679"/>
      <c r="BB165" s="679"/>
      <c r="BC165" s="679"/>
      <c r="BD165" s="679"/>
      <c r="BE165" s="679"/>
      <c r="BF165" s="679"/>
      <c r="BG165" s="679"/>
      <c r="BH165" s="679"/>
      <c r="BI165" s="680"/>
      <c r="BM165" s="369"/>
      <c r="BO165" s="126" t="s">
        <v>194</v>
      </c>
      <c r="BS165" s="369" t="s">
        <v>246</v>
      </c>
      <c r="BU165" s="126" t="s">
        <v>23</v>
      </c>
      <c r="CB165" s="136"/>
      <c r="CC165" s="176"/>
      <c r="CE165" s="369"/>
      <c r="CF165" s="127"/>
      <c r="CG165" s="369"/>
      <c r="CH165" s="127"/>
      <c r="CI165" s="369"/>
      <c r="CJ165" s="178"/>
      <c r="CK165" s="369"/>
    </row>
    <row r="166" spans="4:89" ht="3" customHeight="1" x14ac:dyDescent="0.25">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c r="AC166" s="193"/>
      <c r="AD166" s="193"/>
      <c r="AE166" s="193"/>
      <c r="AF166" s="193"/>
      <c r="AG166" s="193"/>
      <c r="AH166" s="193"/>
      <c r="AI166" s="193"/>
      <c r="AJ166" s="193"/>
      <c r="AK166" s="193"/>
      <c r="AL166" s="193"/>
      <c r="AM166" s="193"/>
      <c r="AN166" s="193"/>
      <c r="AO166" s="193"/>
      <c r="AP166" s="193"/>
      <c r="AQ166" s="193"/>
      <c r="AR166" s="193"/>
      <c r="AS166" s="193"/>
      <c r="AT166" s="193"/>
      <c r="AU166" s="193"/>
      <c r="AV166" s="193"/>
      <c r="AW166" s="193"/>
      <c r="AX166" s="193"/>
      <c r="AY166" s="193"/>
      <c r="AZ166" s="193"/>
      <c r="BA166" s="193"/>
      <c r="BB166" s="193"/>
      <c r="BC166" s="193"/>
      <c r="BD166" s="193"/>
      <c r="BE166" s="193"/>
      <c r="BF166" s="193"/>
      <c r="BG166" s="193"/>
      <c r="BH166" s="193"/>
      <c r="BI166" s="193"/>
      <c r="BO166" s="126" t="s">
        <v>194</v>
      </c>
      <c r="BU166" s="126" t="s">
        <v>23</v>
      </c>
      <c r="CB166" s="136"/>
      <c r="CC166" s="136"/>
    </row>
    <row r="167" spans="4:89" ht="12.75" customHeight="1" x14ac:dyDescent="0.25">
      <c r="D167" s="678" t="s">
        <v>283</v>
      </c>
      <c r="E167" s="679"/>
      <c r="F167" s="679"/>
      <c r="G167" s="679"/>
      <c r="H167" s="679"/>
      <c r="I167" s="679"/>
      <c r="J167" s="679"/>
      <c r="K167" s="679"/>
      <c r="L167" s="679"/>
      <c r="M167" s="679"/>
      <c r="N167" s="679"/>
      <c r="O167" s="679"/>
      <c r="P167" s="679"/>
      <c r="Q167" s="679"/>
      <c r="R167" s="679"/>
      <c r="S167" s="679"/>
      <c r="T167" s="679"/>
      <c r="U167" s="679"/>
      <c r="V167" s="679"/>
      <c r="W167" s="679"/>
      <c r="X167" s="679"/>
      <c r="Y167" s="679"/>
      <c r="Z167" s="679"/>
      <c r="AA167" s="679"/>
      <c r="AB167" s="679"/>
      <c r="AC167" s="679"/>
      <c r="AD167" s="679"/>
      <c r="AE167" s="679"/>
      <c r="AF167" s="679"/>
      <c r="AG167" s="679"/>
      <c r="AH167" s="679"/>
      <c r="AI167" s="679"/>
      <c r="AJ167" s="679"/>
      <c r="AK167" s="679"/>
      <c r="AL167" s="679"/>
      <c r="AM167" s="679"/>
      <c r="AN167" s="679"/>
      <c r="AO167" s="679"/>
      <c r="AP167" s="679"/>
      <c r="AQ167" s="679"/>
      <c r="AR167" s="679"/>
      <c r="AS167" s="679"/>
      <c r="AT167" s="679"/>
      <c r="AU167" s="679"/>
      <c r="AV167" s="679"/>
      <c r="AW167" s="679"/>
      <c r="AX167" s="679"/>
      <c r="AY167" s="679"/>
      <c r="AZ167" s="679"/>
      <c r="BA167" s="679"/>
      <c r="BB167" s="679"/>
      <c r="BC167" s="679"/>
      <c r="BD167" s="679"/>
      <c r="BE167" s="679"/>
      <c r="BF167" s="679"/>
      <c r="BG167" s="679"/>
      <c r="BH167" s="679"/>
      <c r="BI167" s="680"/>
      <c r="BM167" s="369" t="s">
        <v>246</v>
      </c>
      <c r="BO167" s="126" t="s">
        <v>194</v>
      </c>
      <c r="BS167" s="369"/>
      <c r="BU167" s="126" t="s">
        <v>23</v>
      </c>
      <c r="CB167" s="136"/>
      <c r="CC167" s="176"/>
      <c r="CE167" s="213">
        <v>0</v>
      </c>
      <c r="CF167" s="214"/>
      <c r="CG167" s="213">
        <v>0</v>
      </c>
      <c r="CH167" s="214"/>
      <c r="CI167" s="213">
        <v>0</v>
      </c>
      <c r="CJ167" s="215"/>
      <c r="CK167" s="213">
        <v>1</v>
      </c>
    </row>
    <row r="168" spans="4:89" ht="3" customHeight="1" x14ac:dyDescent="0.25">
      <c r="D168" s="193"/>
      <c r="E168" s="193"/>
      <c r="F168" s="193"/>
      <c r="G168" s="193"/>
      <c r="H168" s="193"/>
      <c r="I168" s="193"/>
      <c r="J168" s="193"/>
      <c r="K168" s="193"/>
      <c r="L168" s="193"/>
      <c r="M168" s="193"/>
      <c r="N168" s="193"/>
      <c r="O168" s="193"/>
      <c r="P168" s="193"/>
      <c r="Q168" s="193"/>
      <c r="R168" s="193"/>
      <c r="S168" s="193"/>
      <c r="T168" s="193"/>
      <c r="U168" s="193"/>
      <c r="V168" s="193"/>
      <c r="W168" s="193"/>
      <c r="X168" s="193"/>
      <c r="Y168" s="193"/>
      <c r="Z168" s="193"/>
      <c r="AA168" s="193"/>
      <c r="AB168" s="193"/>
      <c r="AC168" s="193"/>
      <c r="AD168" s="193"/>
      <c r="AE168" s="193"/>
      <c r="AF168" s="193"/>
      <c r="AG168" s="193"/>
      <c r="AH168" s="193"/>
      <c r="AI168" s="193"/>
      <c r="AJ168" s="193"/>
      <c r="AK168" s="193"/>
      <c r="AL168" s="193"/>
      <c r="AM168" s="193"/>
      <c r="AN168" s="193"/>
      <c r="AO168" s="193"/>
      <c r="AP168" s="193"/>
      <c r="AQ168" s="193"/>
      <c r="AR168" s="193"/>
      <c r="AS168" s="193"/>
      <c r="AT168" s="193"/>
      <c r="AU168" s="193"/>
      <c r="AV168" s="193"/>
      <c r="AW168" s="193"/>
      <c r="AX168" s="193"/>
      <c r="AY168" s="193"/>
      <c r="AZ168" s="193"/>
      <c r="BA168" s="193"/>
      <c r="BB168" s="193"/>
      <c r="BC168" s="193"/>
      <c r="BD168" s="193"/>
      <c r="BE168" s="193"/>
      <c r="BF168" s="193"/>
      <c r="BG168" s="193"/>
      <c r="BH168" s="193"/>
      <c r="BI168" s="193"/>
      <c r="BO168" s="126" t="s">
        <v>194</v>
      </c>
      <c r="CB168" s="136"/>
      <c r="CC168" s="136"/>
    </row>
    <row r="169" spans="4:89" ht="13.2" customHeight="1" x14ac:dyDescent="0.25">
      <c r="D169" s="678" t="s">
        <v>284</v>
      </c>
      <c r="E169" s="679"/>
      <c r="F169" s="679"/>
      <c r="G169" s="679"/>
      <c r="H169" s="679"/>
      <c r="I169" s="679"/>
      <c r="J169" s="679"/>
      <c r="K169" s="679"/>
      <c r="L169" s="679"/>
      <c r="M169" s="679"/>
      <c r="N169" s="679"/>
      <c r="O169" s="679"/>
      <c r="P169" s="679"/>
      <c r="Q169" s="679"/>
      <c r="R169" s="679"/>
      <c r="S169" s="679"/>
      <c r="T169" s="679"/>
      <c r="U169" s="679"/>
      <c r="V169" s="679"/>
      <c r="W169" s="679"/>
      <c r="X169" s="679"/>
      <c r="Y169" s="679"/>
      <c r="Z169" s="679"/>
      <c r="AA169" s="679"/>
      <c r="AB169" s="679"/>
      <c r="AC169" s="679"/>
      <c r="AD169" s="679"/>
      <c r="AE169" s="679"/>
      <c r="AF169" s="679"/>
      <c r="AG169" s="679"/>
      <c r="AH169" s="679"/>
      <c r="AI169" s="679"/>
      <c r="AJ169" s="679"/>
      <c r="AK169" s="679"/>
      <c r="AL169" s="679"/>
      <c r="AM169" s="679"/>
      <c r="AN169" s="679"/>
      <c r="AO169" s="679"/>
      <c r="AP169" s="679"/>
      <c r="AQ169" s="679"/>
      <c r="AR169" s="679"/>
      <c r="AS169" s="679"/>
      <c r="AT169" s="679"/>
      <c r="AU169" s="679"/>
      <c r="AV169" s="679"/>
      <c r="AW169" s="679"/>
      <c r="AX169" s="679"/>
      <c r="AY169" s="679"/>
      <c r="AZ169" s="679"/>
      <c r="BA169" s="679"/>
      <c r="BB169" s="679"/>
      <c r="BC169" s="679"/>
      <c r="BD169" s="679"/>
      <c r="BE169" s="679"/>
      <c r="BF169" s="679"/>
      <c r="BG169" s="679"/>
      <c r="BH169" s="679"/>
      <c r="BI169" s="680"/>
      <c r="BM169" s="369"/>
      <c r="BO169" s="126" t="s">
        <v>194</v>
      </c>
      <c r="BS169" s="369" t="s">
        <v>246</v>
      </c>
      <c r="BU169" s="126" t="s">
        <v>23</v>
      </c>
      <c r="CB169" s="136"/>
      <c r="CC169" s="176"/>
      <c r="CE169" s="369"/>
      <c r="CF169" s="127"/>
      <c r="CG169" s="369"/>
      <c r="CH169" s="127"/>
      <c r="CI169" s="369"/>
      <c r="CJ169" s="178"/>
      <c r="CK169" s="369"/>
    </row>
    <row r="170" spans="4:89" ht="3" customHeight="1" x14ac:dyDescent="0.25">
      <c r="D170" s="193"/>
      <c r="E170" s="193"/>
      <c r="F170" s="193"/>
      <c r="G170" s="193"/>
      <c r="H170" s="193"/>
      <c r="I170" s="193"/>
      <c r="J170" s="193"/>
      <c r="K170" s="193"/>
      <c r="L170" s="193"/>
      <c r="M170" s="193"/>
      <c r="N170" s="193"/>
      <c r="O170" s="193"/>
      <c r="P170" s="193"/>
      <c r="Q170" s="193"/>
      <c r="R170" s="193"/>
      <c r="S170" s="193"/>
      <c r="T170" s="193"/>
      <c r="U170" s="193"/>
      <c r="V170" s="193"/>
      <c r="W170" s="193"/>
      <c r="X170" s="193"/>
      <c r="Y170" s="193"/>
      <c r="Z170" s="193"/>
      <c r="AA170" s="193"/>
      <c r="AB170" s="193"/>
      <c r="AC170" s="193"/>
      <c r="AD170" s="193"/>
      <c r="AE170" s="193"/>
      <c r="AF170" s="193"/>
      <c r="AG170" s="193"/>
      <c r="AH170" s="193"/>
      <c r="AI170" s="193"/>
      <c r="AJ170" s="193"/>
      <c r="AK170" s="193"/>
      <c r="AL170" s="193"/>
      <c r="AM170" s="193"/>
      <c r="AN170" s="193"/>
      <c r="AO170" s="193"/>
      <c r="AP170" s="193"/>
      <c r="AQ170" s="193"/>
      <c r="AR170" s="193"/>
      <c r="AS170" s="193"/>
      <c r="AT170" s="193"/>
      <c r="AU170" s="193"/>
      <c r="AV170" s="193"/>
      <c r="AW170" s="193"/>
      <c r="AX170" s="193"/>
      <c r="AY170" s="193"/>
      <c r="AZ170" s="193"/>
      <c r="BA170" s="193"/>
      <c r="BB170" s="193"/>
      <c r="BC170" s="193"/>
      <c r="BD170" s="193"/>
      <c r="BE170" s="193"/>
      <c r="BF170" s="193"/>
      <c r="BG170" s="193"/>
      <c r="BH170" s="193"/>
      <c r="BI170" s="193"/>
      <c r="BO170" s="126" t="s">
        <v>194</v>
      </c>
      <c r="BU170" s="126" t="s">
        <v>23</v>
      </c>
      <c r="CB170" s="136"/>
      <c r="CC170" s="136"/>
    </row>
    <row r="171" spans="4:89" ht="13.2" customHeight="1" x14ac:dyDescent="0.25">
      <c r="D171" s="678"/>
      <c r="E171" s="679"/>
      <c r="F171" s="679"/>
      <c r="G171" s="679"/>
      <c r="H171" s="679"/>
      <c r="I171" s="679"/>
      <c r="J171" s="679"/>
      <c r="K171" s="679"/>
      <c r="L171" s="679"/>
      <c r="M171" s="679"/>
      <c r="N171" s="679"/>
      <c r="O171" s="679"/>
      <c r="P171" s="679"/>
      <c r="Q171" s="679"/>
      <c r="R171" s="679"/>
      <c r="S171" s="679"/>
      <c r="T171" s="679"/>
      <c r="U171" s="679"/>
      <c r="V171" s="679"/>
      <c r="W171" s="679"/>
      <c r="X171" s="679"/>
      <c r="Y171" s="679"/>
      <c r="Z171" s="679"/>
      <c r="AA171" s="679"/>
      <c r="AB171" s="679"/>
      <c r="AC171" s="679"/>
      <c r="AD171" s="679"/>
      <c r="AE171" s="679"/>
      <c r="AF171" s="679"/>
      <c r="AG171" s="679"/>
      <c r="AH171" s="679"/>
      <c r="AI171" s="679"/>
      <c r="AJ171" s="679"/>
      <c r="AK171" s="679"/>
      <c r="AL171" s="679"/>
      <c r="AM171" s="679"/>
      <c r="AN171" s="679"/>
      <c r="AO171" s="679"/>
      <c r="AP171" s="679"/>
      <c r="AQ171" s="679"/>
      <c r="AR171" s="679"/>
      <c r="AS171" s="679"/>
      <c r="AT171" s="679"/>
      <c r="AU171" s="679"/>
      <c r="AV171" s="679"/>
      <c r="AW171" s="679"/>
      <c r="AX171" s="679"/>
      <c r="AY171" s="679"/>
      <c r="AZ171" s="679"/>
      <c r="BA171" s="679"/>
      <c r="BB171" s="679"/>
      <c r="BC171" s="679"/>
      <c r="BD171" s="679"/>
      <c r="BE171" s="679"/>
      <c r="BF171" s="679"/>
      <c r="BG171" s="679"/>
      <c r="BH171" s="679"/>
      <c r="BI171" s="680"/>
      <c r="BM171" s="369"/>
      <c r="BO171" s="126" t="s">
        <v>194</v>
      </c>
      <c r="BS171" s="369"/>
      <c r="BU171" s="126" t="s">
        <v>23</v>
      </c>
      <c r="CB171" s="136"/>
      <c r="CC171" s="176"/>
      <c r="CE171" s="369"/>
      <c r="CF171" s="127"/>
      <c r="CG171" s="369"/>
      <c r="CH171" s="127"/>
      <c r="CI171" s="369"/>
      <c r="CJ171" s="178"/>
      <c r="CK171" s="369"/>
    </row>
    <row r="172" spans="4:89" ht="3" customHeight="1" x14ac:dyDescent="0.25">
      <c r="D172" s="193"/>
      <c r="E172" s="193"/>
      <c r="F172" s="193"/>
      <c r="G172" s="193"/>
      <c r="H172" s="193"/>
      <c r="I172" s="193"/>
      <c r="J172" s="193"/>
      <c r="K172" s="193"/>
      <c r="L172" s="193"/>
      <c r="M172" s="193"/>
      <c r="N172" s="193"/>
      <c r="O172" s="193"/>
      <c r="P172" s="193"/>
      <c r="Q172" s="193"/>
      <c r="R172" s="193"/>
      <c r="S172" s="193"/>
      <c r="T172" s="193"/>
      <c r="U172" s="193"/>
      <c r="V172" s="193"/>
      <c r="W172" s="193"/>
      <c r="X172" s="193"/>
      <c r="Y172" s="193"/>
      <c r="Z172" s="193"/>
      <c r="AA172" s="193"/>
      <c r="AB172" s="193"/>
      <c r="AC172" s="193"/>
      <c r="AD172" s="193"/>
      <c r="AE172" s="193"/>
      <c r="AF172" s="193"/>
      <c r="AG172" s="193"/>
      <c r="AH172" s="193"/>
      <c r="AI172" s="193"/>
      <c r="AJ172" s="193"/>
      <c r="AK172" s="193"/>
      <c r="AL172" s="193"/>
      <c r="AM172" s="193"/>
      <c r="AN172" s="193"/>
      <c r="AO172" s="193"/>
      <c r="AP172" s="193"/>
      <c r="AQ172" s="193"/>
      <c r="AR172" s="193"/>
      <c r="AS172" s="193"/>
      <c r="AT172" s="193"/>
      <c r="AU172" s="193"/>
      <c r="AV172" s="193"/>
      <c r="AW172" s="193"/>
      <c r="AX172" s="193"/>
      <c r="AY172" s="193"/>
      <c r="AZ172" s="193"/>
      <c r="BA172" s="193"/>
      <c r="BB172" s="193"/>
      <c r="BC172" s="193"/>
      <c r="BD172" s="193"/>
      <c r="BE172" s="193"/>
      <c r="BF172" s="193"/>
      <c r="BG172" s="193"/>
      <c r="BH172" s="193"/>
      <c r="BI172" s="193"/>
      <c r="BO172" s="126" t="s">
        <v>194</v>
      </c>
      <c r="BU172" s="126" t="s">
        <v>23</v>
      </c>
      <c r="CB172" s="136"/>
      <c r="CC172" s="136"/>
    </row>
    <row r="173" spans="4:89" ht="13.2" customHeight="1" x14ac:dyDescent="0.25">
      <c r="D173" s="678"/>
      <c r="E173" s="679"/>
      <c r="F173" s="679"/>
      <c r="G173" s="679"/>
      <c r="H173" s="679"/>
      <c r="I173" s="679"/>
      <c r="J173" s="679"/>
      <c r="K173" s="679"/>
      <c r="L173" s="679"/>
      <c r="M173" s="679"/>
      <c r="N173" s="679"/>
      <c r="O173" s="679"/>
      <c r="P173" s="679"/>
      <c r="Q173" s="679"/>
      <c r="R173" s="679"/>
      <c r="S173" s="679"/>
      <c r="T173" s="679"/>
      <c r="U173" s="679"/>
      <c r="V173" s="679"/>
      <c r="W173" s="679"/>
      <c r="X173" s="679"/>
      <c r="Y173" s="679"/>
      <c r="Z173" s="679"/>
      <c r="AA173" s="679"/>
      <c r="AB173" s="679"/>
      <c r="AC173" s="679"/>
      <c r="AD173" s="679"/>
      <c r="AE173" s="679"/>
      <c r="AF173" s="679"/>
      <c r="AG173" s="679"/>
      <c r="AH173" s="679"/>
      <c r="AI173" s="679"/>
      <c r="AJ173" s="679"/>
      <c r="AK173" s="679"/>
      <c r="AL173" s="679"/>
      <c r="AM173" s="679"/>
      <c r="AN173" s="679"/>
      <c r="AO173" s="679"/>
      <c r="AP173" s="679"/>
      <c r="AQ173" s="679"/>
      <c r="AR173" s="679"/>
      <c r="AS173" s="679"/>
      <c r="AT173" s="679"/>
      <c r="AU173" s="679"/>
      <c r="AV173" s="679"/>
      <c r="AW173" s="679"/>
      <c r="AX173" s="679"/>
      <c r="AY173" s="679"/>
      <c r="AZ173" s="679"/>
      <c r="BA173" s="679"/>
      <c r="BB173" s="679"/>
      <c r="BC173" s="679"/>
      <c r="BD173" s="679"/>
      <c r="BE173" s="679"/>
      <c r="BF173" s="679"/>
      <c r="BG173" s="679"/>
      <c r="BH173" s="679"/>
      <c r="BI173" s="680"/>
      <c r="BM173" s="369"/>
      <c r="BO173" s="126" t="s">
        <v>194</v>
      </c>
      <c r="BS173" s="369"/>
      <c r="BU173" s="126" t="s">
        <v>23</v>
      </c>
      <c r="CB173" s="136"/>
      <c r="CC173" s="176"/>
      <c r="CE173" s="369"/>
      <c r="CF173" s="127"/>
      <c r="CG173" s="369"/>
      <c r="CH173" s="127"/>
      <c r="CI173" s="369"/>
      <c r="CJ173" s="178"/>
      <c r="CK173" s="369"/>
    </row>
    <row r="174" spans="4:89" ht="3" customHeight="1" x14ac:dyDescent="0.25">
      <c r="D174" s="193"/>
      <c r="E174" s="193"/>
      <c r="F174" s="193"/>
      <c r="G174" s="193"/>
      <c r="H174" s="193"/>
      <c r="I174" s="193"/>
      <c r="J174" s="193"/>
      <c r="K174" s="193"/>
      <c r="L174" s="193"/>
      <c r="M174" s="193"/>
      <c r="N174" s="193"/>
      <c r="O174" s="193"/>
      <c r="P174" s="193"/>
      <c r="Q174" s="193"/>
      <c r="R174" s="193"/>
      <c r="S174" s="193"/>
      <c r="T174" s="193"/>
      <c r="U174" s="193"/>
      <c r="V174" s="193"/>
      <c r="W174" s="193"/>
      <c r="X174" s="193"/>
      <c r="Y174" s="193"/>
      <c r="Z174" s="193"/>
      <c r="AA174" s="193"/>
      <c r="AB174" s="193"/>
      <c r="AC174" s="193"/>
      <c r="AD174" s="193"/>
      <c r="AE174" s="193"/>
      <c r="AF174" s="193"/>
      <c r="AG174" s="193"/>
      <c r="AH174" s="193"/>
      <c r="AI174" s="193"/>
      <c r="AJ174" s="193"/>
      <c r="AK174" s="193"/>
      <c r="AL174" s="193"/>
      <c r="AM174" s="193"/>
      <c r="AN174" s="193"/>
      <c r="AO174" s="193"/>
      <c r="AP174" s="193"/>
      <c r="AQ174" s="193"/>
      <c r="AR174" s="193"/>
      <c r="AS174" s="193"/>
      <c r="AT174" s="193"/>
      <c r="AU174" s="193"/>
      <c r="AV174" s="193"/>
      <c r="AW174" s="193"/>
      <c r="AX174" s="193"/>
      <c r="AY174" s="193"/>
      <c r="AZ174" s="193"/>
      <c r="BA174" s="193"/>
      <c r="BB174" s="193"/>
      <c r="BC174" s="193"/>
      <c r="BD174" s="193"/>
      <c r="BE174" s="193"/>
      <c r="BF174" s="193"/>
      <c r="BG174" s="193"/>
      <c r="BH174" s="193"/>
      <c r="BI174" s="193"/>
      <c r="BO174" s="126" t="s">
        <v>194</v>
      </c>
      <c r="BU174" s="126" t="s">
        <v>23</v>
      </c>
      <c r="CB174" s="136"/>
      <c r="CC174" s="136"/>
    </row>
    <row r="175" spans="4:89" ht="13.2" customHeight="1" x14ac:dyDescent="0.25">
      <c r="D175" s="678"/>
      <c r="E175" s="679"/>
      <c r="F175" s="679"/>
      <c r="G175" s="679"/>
      <c r="H175" s="679"/>
      <c r="I175" s="679"/>
      <c r="J175" s="679"/>
      <c r="K175" s="679"/>
      <c r="L175" s="679"/>
      <c r="M175" s="679"/>
      <c r="N175" s="679"/>
      <c r="O175" s="679"/>
      <c r="P175" s="679"/>
      <c r="Q175" s="679"/>
      <c r="R175" s="679"/>
      <c r="S175" s="679"/>
      <c r="T175" s="679"/>
      <c r="U175" s="679"/>
      <c r="V175" s="679"/>
      <c r="W175" s="679"/>
      <c r="X175" s="679"/>
      <c r="Y175" s="679"/>
      <c r="Z175" s="679"/>
      <c r="AA175" s="679"/>
      <c r="AB175" s="679"/>
      <c r="AC175" s="679"/>
      <c r="AD175" s="679"/>
      <c r="AE175" s="679"/>
      <c r="AF175" s="679"/>
      <c r="AG175" s="679"/>
      <c r="AH175" s="679"/>
      <c r="AI175" s="679"/>
      <c r="AJ175" s="679"/>
      <c r="AK175" s="679"/>
      <c r="AL175" s="679"/>
      <c r="AM175" s="679"/>
      <c r="AN175" s="679"/>
      <c r="AO175" s="679"/>
      <c r="AP175" s="679"/>
      <c r="AQ175" s="679"/>
      <c r="AR175" s="679"/>
      <c r="AS175" s="679"/>
      <c r="AT175" s="679"/>
      <c r="AU175" s="679"/>
      <c r="AV175" s="679"/>
      <c r="AW175" s="679"/>
      <c r="AX175" s="679"/>
      <c r="AY175" s="679"/>
      <c r="AZ175" s="679"/>
      <c r="BA175" s="679"/>
      <c r="BB175" s="679"/>
      <c r="BC175" s="679"/>
      <c r="BD175" s="679"/>
      <c r="BE175" s="679"/>
      <c r="BF175" s="679"/>
      <c r="BG175" s="679"/>
      <c r="BH175" s="679"/>
      <c r="BI175" s="680"/>
      <c r="BM175" s="369"/>
      <c r="BO175" s="126" t="s">
        <v>194</v>
      </c>
      <c r="BS175" s="369"/>
      <c r="BU175" s="126" t="s">
        <v>23</v>
      </c>
      <c r="CB175" s="136"/>
      <c r="CC175" s="176"/>
      <c r="CE175" s="369"/>
      <c r="CF175" s="127"/>
      <c r="CG175" s="369"/>
      <c r="CH175" s="127"/>
      <c r="CI175" s="369"/>
      <c r="CJ175" s="178"/>
      <c r="CK175" s="369"/>
    </row>
    <row r="176" spans="4:89" ht="3" customHeight="1" x14ac:dyDescent="0.25">
      <c r="D176" s="193"/>
      <c r="E176" s="193"/>
      <c r="F176" s="193"/>
      <c r="G176" s="193"/>
      <c r="H176" s="193"/>
      <c r="I176" s="193"/>
      <c r="J176" s="193"/>
      <c r="K176" s="193"/>
      <c r="L176" s="193"/>
      <c r="M176" s="193"/>
      <c r="N176" s="193"/>
      <c r="O176" s="193"/>
      <c r="P176" s="193"/>
      <c r="Q176" s="193"/>
      <c r="R176" s="193"/>
      <c r="S176" s="193"/>
      <c r="T176" s="193"/>
      <c r="U176" s="193"/>
      <c r="V176" s="193"/>
      <c r="W176" s="193"/>
      <c r="X176" s="193"/>
      <c r="Y176" s="193"/>
      <c r="Z176" s="193"/>
      <c r="AA176" s="193"/>
      <c r="AB176" s="193"/>
      <c r="AC176" s="193"/>
      <c r="AD176" s="193"/>
      <c r="AE176" s="193"/>
      <c r="AF176" s="193"/>
      <c r="AG176" s="193"/>
      <c r="AH176" s="193"/>
      <c r="AI176" s="193"/>
      <c r="AJ176" s="193"/>
      <c r="AK176" s="193"/>
      <c r="AL176" s="193"/>
      <c r="AM176" s="193"/>
      <c r="AN176" s="193"/>
      <c r="AO176" s="193"/>
      <c r="AP176" s="193"/>
      <c r="AQ176" s="193"/>
      <c r="AR176" s="193"/>
      <c r="AS176" s="193"/>
      <c r="AT176" s="193"/>
      <c r="AU176" s="193"/>
      <c r="AV176" s="193"/>
      <c r="AW176" s="193"/>
      <c r="AX176" s="193"/>
      <c r="AY176" s="193"/>
      <c r="AZ176" s="193"/>
      <c r="BA176" s="193"/>
      <c r="BB176" s="193"/>
      <c r="BC176" s="193"/>
      <c r="BD176" s="193"/>
      <c r="BE176" s="193"/>
      <c r="BF176" s="193"/>
      <c r="BG176" s="193"/>
      <c r="BH176" s="193"/>
      <c r="BI176" s="193"/>
      <c r="BO176" s="126" t="s">
        <v>194</v>
      </c>
      <c r="BU176" s="126" t="s">
        <v>23</v>
      </c>
      <c r="CB176" s="136"/>
      <c r="CC176" s="136"/>
    </row>
    <row r="177" spans="4:89" ht="13.2" customHeight="1" x14ac:dyDescent="0.25">
      <c r="D177" s="678"/>
      <c r="E177" s="679"/>
      <c r="F177" s="679"/>
      <c r="G177" s="679"/>
      <c r="H177" s="679"/>
      <c r="I177" s="679"/>
      <c r="J177" s="679"/>
      <c r="K177" s="679"/>
      <c r="L177" s="679"/>
      <c r="M177" s="679"/>
      <c r="N177" s="679"/>
      <c r="O177" s="679"/>
      <c r="P177" s="679"/>
      <c r="Q177" s="679"/>
      <c r="R177" s="679"/>
      <c r="S177" s="679"/>
      <c r="T177" s="679"/>
      <c r="U177" s="679"/>
      <c r="V177" s="679"/>
      <c r="W177" s="679"/>
      <c r="X177" s="679"/>
      <c r="Y177" s="679"/>
      <c r="Z177" s="679"/>
      <c r="AA177" s="679"/>
      <c r="AB177" s="679"/>
      <c r="AC177" s="679"/>
      <c r="AD177" s="679"/>
      <c r="AE177" s="679"/>
      <c r="AF177" s="679"/>
      <c r="AG177" s="679"/>
      <c r="AH177" s="679"/>
      <c r="AI177" s="679"/>
      <c r="AJ177" s="679"/>
      <c r="AK177" s="679"/>
      <c r="AL177" s="679"/>
      <c r="AM177" s="679"/>
      <c r="AN177" s="679"/>
      <c r="AO177" s="679"/>
      <c r="AP177" s="679"/>
      <c r="AQ177" s="679"/>
      <c r="AR177" s="679"/>
      <c r="AS177" s="679"/>
      <c r="AT177" s="679"/>
      <c r="AU177" s="679"/>
      <c r="AV177" s="679"/>
      <c r="AW177" s="679"/>
      <c r="AX177" s="679"/>
      <c r="AY177" s="679"/>
      <c r="AZ177" s="679"/>
      <c r="BA177" s="679"/>
      <c r="BB177" s="679"/>
      <c r="BC177" s="679"/>
      <c r="BD177" s="679"/>
      <c r="BE177" s="679"/>
      <c r="BF177" s="679"/>
      <c r="BG177" s="679"/>
      <c r="BH177" s="679"/>
      <c r="BI177" s="680"/>
      <c r="BM177" s="369"/>
      <c r="BO177" s="126" t="s">
        <v>194</v>
      </c>
      <c r="BS177" s="369"/>
      <c r="BU177" s="126" t="s">
        <v>23</v>
      </c>
      <c r="CB177" s="136"/>
      <c r="CC177" s="176"/>
      <c r="CE177" s="369"/>
      <c r="CF177" s="127"/>
      <c r="CG177" s="369"/>
      <c r="CH177" s="127"/>
      <c r="CI177" s="369"/>
      <c r="CJ177" s="178"/>
      <c r="CK177" s="369"/>
    </row>
    <row r="178" spans="4:89" ht="3" customHeight="1" x14ac:dyDescent="0.25">
      <c r="D178" s="193"/>
      <c r="E178" s="193"/>
      <c r="F178" s="193"/>
      <c r="G178" s="193"/>
      <c r="H178" s="193"/>
      <c r="I178" s="193"/>
      <c r="J178" s="193"/>
      <c r="K178" s="193"/>
      <c r="L178" s="193"/>
      <c r="M178" s="193"/>
      <c r="N178" s="193"/>
      <c r="O178" s="193"/>
      <c r="P178" s="193"/>
      <c r="Q178" s="193"/>
      <c r="R178" s="193"/>
      <c r="S178" s="193"/>
      <c r="T178" s="193"/>
      <c r="U178" s="193"/>
      <c r="V178" s="193"/>
      <c r="W178" s="193"/>
      <c r="X178" s="193"/>
      <c r="Y178" s="193"/>
      <c r="Z178" s="193"/>
      <c r="AA178" s="193"/>
      <c r="AB178" s="193"/>
      <c r="AC178" s="193"/>
      <c r="AD178" s="193"/>
      <c r="AE178" s="193"/>
      <c r="AF178" s="193"/>
      <c r="AG178" s="193"/>
      <c r="AH178" s="193"/>
      <c r="AI178" s="193"/>
      <c r="AJ178" s="193"/>
      <c r="AK178" s="193"/>
      <c r="AL178" s="193"/>
      <c r="AM178" s="193"/>
      <c r="AN178" s="193"/>
      <c r="AO178" s="193"/>
      <c r="AP178" s="193"/>
      <c r="AQ178" s="193"/>
      <c r="AR178" s="193"/>
      <c r="AS178" s="193"/>
      <c r="AT178" s="193"/>
      <c r="AU178" s="193"/>
      <c r="AV178" s="193"/>
      <c r="AW178" s="193"/>
      <c r="AX178" s="193"/>
      <c r="AY178" s="193"/>
      <c r="AZ178" s="193"/>
      <c r="BA178" s="193"/>
      <c r="BB178" s="193"/>
      <c r="BC178" s="193"/>
      <c r="BD178" s="193"/>
      <c r="BE178" s="193"/>
      <c r="BF178" s="193"/>
      <c r="BG178" s="193"/>
      <c r="BH178" s="193"/>
      <c r="BI178" s="193"/>
      <c r="BO178" s="126" t="s">
        <v>194</v>
      </c>
      <c r="BU178" s="126" t="s">
        <v>23</v>
      </c>
      <c r="CB178" s="136"/>
      <c r="CC178" s="136"/>
    </row>
    <row r="179" spans="4:89" ht="13.2" customHeight="1" x14ac:dyDescent="0.25">
      <c r="D179" s="678"/>
      <c r="E179" s="679"/>
      <c r="F179" s="679"/>
      <c r="G179" s="679"/>
      <c r="H179" s="679"/>
      <c r="I179" s="679"/>
      <c r="J179" s="679"/>
      <c r="K179" s="679"/>
      <c r="L179" s="679"/>
      <c r="M179" s="679"/>
      <c r="N179" s="679"/>
      <c r="O179" s="679"/>
      <c r="P179" s="679"/>
      <c r="Q179" s="679"/>
      <c r="R179" s="679"/>
      <c r="S179" s="679"/>
      <c r="T179" s="679"/>
      <c r="U179" s="679"/>
      <c r="V179" s="679"/>
      <c r="W179" s="679"/>
      <c r="X179" s="679"/>
      <c r="Y179" s="679"/>
      <c r="Z179" s="679"/>
      <c r="AA179" s="679"/>
      <c r="AB179" s="679"/>
      <c r="AC179" s="679"/>
      <c r="AD179" s="679"/>
      <c r="AE179" s="679"/>
      <c r="AF179" s="679"/>
      <c r="AG179" s="679"/>
      <c r="AH179" s="679"/>
      <c r="AI179" s="679"/>
      <c r="AJ179" s="679"/>
      <c r="AK179" s="679"/>
      <c r="AL179" s="679"/>
      <c r="AM179" s="679"/>
      <c r="AN179" s="679"/>
      <c r="AO179" s="679"/>
      <c r="AP179" s="679"/>
      <c r="AQ179" s="679"/>
      <c r="AR179" s="679"/>
      <c r="AS179" s="679"/>
      <c r="AT179" s="679"/>
      <c r="AU179" s="679"/>
      <c r="AV179" s="679"/>
      <c r="AW179" s="679"/>
      <c r="AX179" s="679"/>
      <c r="AY179" s="679"/>
      <c r="AZ179" s="679"/>
      <c r="BA179" s="679"/>
      <c r="BB179" s="679"/>
      <c r="BC179" s="679"/>
      <c r="BD179" s="679"/>
      <c r="BE179" s="679"/>
      <c r="BF179" s="679"/>
      <c r="BG179" s="679"/>
      <c r="BH179" s="679"/>
      <c r="BI179" s="680"/>
      <c r="BM179" s="369"/>
      <c r="BO179" s="126" t="s">
        <v>194</v>
      </c>
      <c r="BS179" s="369"/>
      <c r="BU179" s="126" t="s">
        <v>23</v>
      </c>
      <c r="CB179" s="136"/>
      <c r="CC179" s="176"/>
      <c r="CE179" s="369"/>
      <c r="CF179" s="127"/>
      <c r="CG179" s="369"/>
      <c r="CH179" s="127"/>
      <c r="CI179" s="369"/>
      <c r="CJ179" s="178"/>
      <c r="CK179" s="369"/>
    </row>
    <row r="180" spans="4:89" ht="3" customHeight="1" x14ac:dyDescent="0.25">
      <c r="D180" s="193"/>
      <c r="E180" s="193"/>
      <c r="F180" s="193"/>
      <c r="G180" s="193"/>
      <c r="H180" s="193"/>
      <c r="I180" s="193"/>
      <c r="J180" s="193"/>
      <c r="K180" s="193"/>
      <c r="L180" s="193"/>
      <c r="M180" s="193"/>
      <c r="N180" s="193"/>
      <c r="O180" s="193"/>
      <c r="P180" s="193"/>
      <c r="Q180" s="193"/>
      <c r="R180" s="193"/>
      <c r="S180" s="193"/>
      <c r="T180" s="193"/>
      <c r="U180" s="193"/>
      <c r="V180" s="193"/>
      <c r="W180" s="193"/>
      <c r="X180" s="193"/>
      <c r="Y180" s="193"/>
      <c r="Z180" s="193"/>
      <c r="AA180" s="193"/>
      <c r="AB180" s="193"/>
      <c r="AC180" s="193"/>
      <c r="AD180" s="193"/>
      <c r="AE180" s="193"/>
      <c r="AF180" s="193"/>
      <c r="AG180" s="193"/>
      <c r="AH180" s="193"/>
      <c r="AI180" s="193"/>
      <c r="AJ180" s="193"/>
      <c r="AK180" s="193"/>
      <c r="AL180" s="193"/>
      <c r="AM180" s="193"/>
      <c r="AN180" s="193"/>
      <c r="AO180" s="193"/>
      <c r="AP180" s="193"/>
      <c r="AQ180" s="193"/>
      <c r="AR180" s="193"/>
      <c r="AS180" s="193"/>
      <c r="AT180" s="193"/>
      <c r="AU180" s="193"/>
      <c r="AV180" s="193"/>
      <c r="AW180" s="193"/>
      <c r="AX180" s="193"/>
      <c r="AY180" s="193"/>
      <c r="AZ180" s="193"/>
      <c r="BA180" s="193"/>
      <c r="BB180" s="193"/>
      <c r="BC180" s="193"/>
      <c r="BD180" s="193"/>
      <c r="BE180" s="193"/>
      <c r="BF180" s="193"/>
      <c r="BG180" s="193"/>
      <c r="BH180" s="193"/>
      <c r="BI180" s="193"/>
      <c r="BO180" s="126" t="s">
        <v>194</v>
      </c>
      <c r="BU180" s="126" t="s">
        <v>23</v>
      </c>
      <c r="CB180" s="136"/>
      <c r="CC180" s="136"/>
    </row>
    <row r="181" spans="4:89" ht="13.2" customHeight="1" x14ac:dyDescent="0.25">
      <c r="D181" s="678"/>
      <c r="E181" s="679"/>
      <c r="F181" s="679"/>
      <c r="G181" s="679"/>
      <c r="H181" s="679"/>
      <c r="I181" s="679"/>
      <c r="J181" s="679"/>
      <c r="K181" s="679"/>
      <c r="L181" s="679"/>
      <c r="M181" s="679"/>
      <c r="N181" s="679"/>
      <c r="O181" s="679"/>
      <c r="P181" s="679"/>
      <c r="Q181" s="679"/>
      <c r="R181" s="679"/>
      <c r="S181" s="679"/>
      <c r="T181" s="679"/>
      <c r="U181" s="679"/>
      <c r="V181" s="679"/>
      <c r="W181" s="679"/>
      <c r="X181" s="679"/>
      <c r="Y181" s="679"/>
      <c r="Z181" s="679"/>
      <c r="AA181" s="679"/>
      <c r="AB181" s="679"/>
      <c r="AC181" s="679"/>
      <c r="AD181" s="679"/>
      <c r="AE181" s="679"/>
      <c r="AF181" s="679"/>
      <c r="AG181" s="679"/>
      <c r="AH181" s="679"/>
      <c r="AI181" s="679"/>
      <c r="AJ181" s="679"/>
      <c r="AK181" s="679"/>
      <c r="AL181" s="679"/>
      <c r="AM181" s="679"/>
      <c r="AN181" s="679"/>
      <c r="AO181" s="679"/>
      <c r="AP181" s="679"/>
      <c r="AQ181" s="679"/>
      <c r="AR181" s="679"/>
      <c r="AS181" s="679"/>
      <c r="AT181" s="679"/>
      <c r="AU181" s="679"/>
      <c r="AV181" s="679"/>
      <c r="AW181" s="679"/>
      <c r="AX181" s="679"/>
      <c r="AY181" s="679"/>
      <c r="AZ181" s="679"/>
      <c r="BA181" s="679"/>
      <c r="BB181" s="679"/>
      <c r="BC181" s="679"/>
      <c r="BD181" s="679"/>
      <c r="BE181" s="679"/>
      <c r="BF181" s="679"/>
      <c r="BG181" s="679"/>
      <c r="BH181" s="679"/>
      <c r="BI181" s="680"/>
      <c r="BM181" s="369"/>
      <c r="BO181" s="126" t="s">
        <v>194</v>
      </c>
      <c r="BS181" s="369"/>
      <c r="BU181" s="126" t="s">
        <v>23</v>
      </c>
      <c r="CB181" s="136"/>
      <c r="CC181" s="176"/>
      <c r="CE181" s="369"/>
      <c r="CF181" s="127"/>
      <c r="CG181" s="369"/>
      <c r="CH181" s="127"/>
      <c r="CI181" s="369"/>
      <c r="CJ181" s="178"/>
      <c r="CK181" s="369"/>
    </row>
    <row r="182" spans="4:89" ht="3.75" customHeight="1" x14ac:dyDescent="0.25">
      <c r="D182" s="193"/>
      <c r="E182" s="193"/>
      <c r="F182" s="193"/>
      <c r="G182" s="193"/>
      <c r="H182" s="193"/>
      <c r="I182" s="193"/>
      <c r="J182" s="193"/>
      <c r="K182" s="193"/>
      <c r="L182" s="193"/>
      <c r="M182" s="193"/>
      <c r="N182" s="193"/>
      <c r="O182" s="193"/>
      <c r="P182" s="193"/>
      <c r="Q182" s="193"/>
      <c r="R182" s="193"/>
      <c r="S182" s="193"/>
      <c r="T182" s="193"/>
      <c r="U182" s="193"/>
      <c r="V182" s="193"/>
      <c r="W182" s="193"/>
      <c r="X182" s="193"/>
      <c r="Y182" s="193"/>
      <c r="Z182" s="193"/>
      <c r="AA182" s="193"/>
      <c r="AB182" s="193"/>
      <c r="AC182" s="193"/>
      <c r="AD182" s="193"/>
      <c r="AE182" s="193"/>
      <c r="AF182" s="193"/>
      <c r="AG182" s="193"/>
      <c r="AH182" s="193"/>
      <c r="AI182" s="193"/>
      <c r="AJ182" s="193"/>
      <c r="AK182" s="193"/>
      <c r="AL182" s="193"/>
      <c r="AM182" s="193"/>
      <c r="AN182" s="193"/>
      <c r="AO182" s="193"/>
      <c r="AP182" s="193"/>
      <c r="AQ182" s="193"/>
      <c r="AR182" s="193"/>
      <c r="AS182" s="193"/>
      <c r="AT182" s="193"/>
      <c r="AU182" s="193"/>
      <c r="AV182" s="193"/>
      <c r="AW182" s="193"/>
      <c r="AX182" s="193"/>
      <c r="AY182" s="193"/>
      <c r="AZ182" s="193"/>
      <c r="BA182" s="193"/>
      <c r="BB182" s="193"/>
      <c r="BC182" s="193"/>
      <c r="BD182" s="193"/>
      <c r="BE182" s="193"/>
      <c r="BF182" s="193"/>
      <c r="BG182" s="193"/>
      <c r="BH182" s="193"/>
      <c r="BI182" s="193"/>
      <c r="BO182" s="126"/>
      <c r="BU182" s="126"/>
      <c r="CB182" s="136"/>
      <c r="CC182" s="136"/>
    </row>
    <row r="183" spans="4:89" ht="13.2" customHeight="1" x14ac:dyDescent="0.25">
      <c r="D183" s="678"/>
      <c r="E183" s="679"/>
      <c r="F183" s="679"/>
      <c r="G183" s="679"/>
      <c r="H183" s="679"/>
      <c r="I183" s="679"/>
      <c r="J183" s="679"/>
      <c r="K183" s="679"/>
      <c r="L183" s="679"/>
      <c r="M183" s="679"/>
      <c r="N183" s="679"/>
      <c r="O183" s="679"/>
      <c r="P183" s="679"/>
      <c r="Q183" s="679"/>
      <c r="R183" s="679"/>
      <c r="S183" s="679"/>
      <c r="T183" s="679"/>
      <c r="U183" s="679"/>
      <c r="V183" s="679"/>
      <c r="W183" s="679"/>
      <c r="X183" s="679"/>
      <c r="Y183" s="679"/>
      <c r="Z183" s="679"/>
      <c r="AA183" s="679"/>
      <c r="AB183" s="679"/>
      <c r="AC183" s="679"/>
      <c r="AD183" s="679"/>
      <c r="AE183" s="679"/>
      <c r="AF183" s="679"/>
      <c r="AG183" s="679"/>
      <c r="AH183" s="679"/>
      <c r="AI183" s="679"/>
      <c r="AJ183" s="679"/>
      <c r="AK183" s="679"/>
      <c r="AL183" s="679"/>
      <c r="AM183" s="679"/>
      <c r="AN183" s="679"/>
      <c r="AO183" s="679"/>
      <c r="AP183" s="679"/>
      <c r="AQ183" s="679"/>
      <c r="AR183" s="679"/>
      <c r="AS183" s="679"/>
      <c r="AT183" s="679"/>
      <c r="AU183" s="679"/>
      <c r="AV183" s="679"/>
      <c r="AW183" s="679"/>
      <c r="AX183" s="679"/>
      <c r="AY183" s="679"/>
      <c r="AZ183" s="679"/>
      <c r="BA183" s="679"/>
      <c r="BB183" s="679"/>
      <c r="BC183" s="679"/>
      <c r="BD183" s="679"/>
      <c r="BE183" s="679"/>
      <c r="BF183" s="679"/>
      <c r="BG183" s="679"/>
      <c r="BH183" s="679"/>
      <c r="BI183" s="680"/>
      <c r="BM183" s="369"/>
      <c r="BO183" s="126" t="s">
        <v>194</v>
      </c>
      <c r="BS183" s="369"/>
      <c r="BU183" s="126" t="s">
        <v>23</v>
      </c>
      <c r="CB183" s="136"/>
      <c r="CC183" s="176"/>
      <c r="CE183" s="369"/>
      <c r="CF183" s="127"/>
      <c r="CG183" s="369"/>
      <c r="CH183" s="127"/>
      <c r="CI183" s="369"/>
      <c r="CJ183" s="178"/>
      <c r="CK183" s="369"/>
    </row>
    <row r="184" spans="4:89" ht="3" customHeight="1" x14ac:dyDescent="0.25">
      <c r="D184" s="193"/>
      <c r="E184" s="193"/>
      <c r="F184" s="193"/>
      <c r="G184" s="193"/>
      <c r="H184" s="193"/>
      <c r="I184" s="193"/>
      <c r="J184" s="193"/>
      <c r="K184" s="193"/>
      <c r="L184" s="193"/>
      <c r="M184" s="193"/>
      <c r="N184" s="193"/>
      <c r="O184" s="193"/>
      <c r="P184" s="193"/>
      <c r="Q184" s="193"/>
      <c r="R184" s="193"/>
      <c r="S184" s="193"/>
      <c r="T184" s="193"/>
      <c r="U184" s="193"/>
      <c r="V184" s="193"/>
      <c r="W184" s="193"/>
      <c r="X184" s="193"/>
      <c r="Y184" s="193"/>
      <c r="Z184" s="193"/>
      <c r="AA184" s="193"/>
      <c r="AB184" s="193"/>
      <c r="AC184" s="193"/>
      <c r="AD184" s="193"/>
      <c r="AE184" s="193"/>
      <c r="AF184" s="193"/>
      <c r="AG184" s="193"/>
      <c r="AH184" s="193"/>
      <c r="AI184" s="193"/>
      <c r="AJ184" s="193"/>
      <c r="AK184" s="193"/>
      <c r="AL184" s="193"/>
      <c r="AM184" s="193"/>
      <c r="AN184" s="193"/>
      <c r="AO184" s="193"/>
      <c r="AP184" s="193"/>
      <c r="AQ184" s="193"/>
      <c r="AR184" s="193"/>
      <c r="AS184" s="193"/>
      <c r="AT184" s="193"/>
      <c r="AU184" s="193"/>
      <c r="AV184" s="193"/>
      <c r="AW184" s="193"/>
      <c r="AX184" s="193"/>
      <c r="AY184" s="193"/>
      <c r="AZ184" s="193"/>
      <c r="BA184" s="193"/>
      <c r="BB184" s="193"/>
      <c r="BC184" s="193"/>
      <c r="BD184" s="193"/>
      <c r="BE184" s="193"/>
      <c r="BF184" s="193"/>
      <c r="BG184" s="193"/>
      <c r="BH184" s="193"/>
      <c r="BI184" s="193"/>
      <c r="BO184" s="126" t="s">
        <v>194</v>
      </c>
      <c r="BU184" s="126" t="s">
        <v>23</v>
      </c>
      <c r="CB184" s="136"/>
      <c r="CC184" s="136"/>
    </row>
    <row r="185" spans="4:89" ht="12.75" customHeight="1" x14ac:dyDescent="0.25">
      <c r="D185" s="678"/>
      <c r="E185" s="679"/>
      <c r="F185" s="679"/>
      <c r="G185" s="679"/>
      <c r="H185" s="679"/>
      <c r="I185" s="679"/>
      <c r="J185" s="679"/>
      <c r="K185" s="679"/>
      <c r="L185" s="679"/>
      <c r="M185" s="679"/>
      <c r="N185" s="679"/>
      <c r="O185" s="679"/>
      <c r="P185" s="679"/>
      <c r="Q185" s="679"/>
      <c r="R185" s="679"/>
      <c r="S185" s="679"/>
      <c r="T185" s="679"/>
      <c r="U185" s="679"/>
      <c r="V185" s="679"/>
      <c r="W185" s="679"/>
      <c r="X185" s="679"/>
      <c r="Y185" s="679"/>
      <c r="Z185" s="679"/>
      <c r="AA185" s="679"/>
      <c r="AB185" s="679"/>
      <c r="AC185" s="679"/>
      <c r="AD185" s="679"/>
      <c r="AE185" s="679"/>
      <c r="AF185" s="679"/>
      <c r="AG185" s="679"/>
      <c r="AH185" s="679"/>
      <c r="AI185" s="679"/>
      <c r="AJ185" s="679"/>
      <c r="AK185" s="679"/>
      <c r="AL185" s="679"/>
      <c r="AM185" s="679"/>
      <c r="AN185" s="679"/>
      <c r="AO185" s="679"/>
      <c r="AP185" s="679"/>
      <c r="AQ185" s="679"/>
      <c r="AR185" s="679"/>
      <c r="AS185" s="679"/>
      <c r="AT185" s="679"/>
      <c r="AU185" s="679"/>
      <c r="AV185" s="679"/>
      <c r="AW185" s="679"/>
      <c r="AX185" s="679"/>
      <c r="AY185" s="679"/>
      <c r="AZ185" s="679"/>
      <c r="BA185" s="679"/>
      <c r="BB185" s="679"/>
      <c r="BC185" s="679"/>
      <c r="BD185" s="679"/>
      <c r="BE185" s="679"/>
      <c r="BF185" s="679"/>
      <c r="BG185" s="679"/>
      <c r="BH185" s="679"/>
      <c r="BI185" s="680"/>
      <c r="BM185" s="369"/>
      <c r="BO185" s="126" t="s">
        <v>194</v>
      </c>
      <c r="BS185" s="369"/>
      <c r="BU185" s="126" t="s">
        <v>23</v>
      </c>
      <c r="CB185" s="136"/>
      <c r="CC185" s="176"/>
      <c r="CE185" s="369"/>
      <c r="CF185" s="127"/>
      <c r="CG185" s="369"/>
      <c r="CH185" s="127"/>
      <c r="CI185" s="369"/>
      <c r="CJ185" s="178"/>
      <c r="CK185" s="369"/>
    </row>
    <row r="186" spans="4:89" ht="3" customHeight="1" x14ac:dyDescent="0.25">
      <c r="D186" s="193"/>
      <c r="E186" s="193"/>
      <c r="F186" s="193"/>
      <c r="G186" s="193"/>
      <c r="H186" s="193"/>
      <c r="I186" s="193"/>
      <c r="J186" s="193"/>
      <c r="K186" s="193"/>
      <c r="L186" s="193"/>
      <c r="M186" s="193"/>
      <c r="N186" s="193"/>
      <c r="O186" s="193"/>
      <c r="P186" s="193"/>
      <c r="Q186" s="193"/>
      <c r="R186" s="193"/>
      <c r="S186" s="193"/>
      <c r="T186" s="193"/>
      <c r="U186" s="193"/>
      <c r="V186" s="193"/>
      <c r="W186" s="193"/>
      <c r="X186" s="193"/>
      <c r="Y186" s="193"/>
      <c r="Z186" s="193"/>
      <c r="AA186" s="193"/>
      <c r="AB186" s="193"/>
      <c r="AC186" s="193"/>
      <c r="AD186" s="193"/>
      <c r="AE186" s="193"/>
      <c r="AF186" s="193"/>
      <c r="AG186" s="193"/>
      <c r="AH186" s="193"/>
      <c r="AI186" s="193"/>
      <c r="AJ186" s="193"/>
      <c r="AK186" s="193"/>
      <c r="AL186" s="193"/>
      <c r="AM186" s="193"/>
      <c r="AN186" s="193"/>
      <c r="AO186" s="193"/>
      <c r="AP186" s="193"/>
      <c r="AQ186" s="193"/>
      <c r="AR186" s="193"/>
      <c r="AS186" s="193"/>
      <c r="AT186" s="193"/>
      <c r="AU186" s="193"/>
      <c r="AV186" s="193"/>
      <c r="AW186" s="193"/>
      <c r="AX186" s="193"/>
      <c r="AY186" s="193"/>
      <c r="AZ186" s="193"/>
      <c r="BA186" s="193"/>
      <c r="BB186" s="193"/>
      <c r="BC186" s="193"/>
      <c r="BD186" s="193"/>
      <c r="BE186" s="193"/>
      <c r="BF186" s="193"/>
      <c r="BG186" s="193"/>
      <c r="BH186" s="193"/>
      <c r="BI186" s="193"/>
      <c r="BO186" s="126" t="s">
        <v>194</v>
      </c>
      <c r="BU186" s="126" t="s">
        <v>23</v>
      </c>
      <c r="CB186" s="136"/>
      <c r="CC186" s="136"/>
    </row>
    <row r="187" spans="4:89" ht="12.75" customHeight="1" x14ac:dyDescent="0.25">
      <c r="D187" s="678"/>
      <c r="E187" s="679"/>
      <c r="F187" s="679"/>
      <c r="G187" s="679"/>
      <c r="H187" s="679"/>
      <c r="I187" s="679"/>
      <c r="J187" s="679"/>
      <c r="K187" s="679"/>
      <c r="L187" s="679"/>
      <c r="M187" s="679"/>
      <c r="N187" s="679"/>
      <c r="O187" s="679"/>
      <c r="P187" s="679"/>
      <c r="Q187" s="679"/>
      <c r="R187" s="679"/>
      <c r="S187" s="679"/>
      <c r="T187" s="679"/>
      <c r="U187" s="679"/>
      <c r="V187" s="679"/>
      <c r="W187" s="679"/>
      <c r="X187" s="679"/>
      <c r="Y187" s="679"/>
      <c r="Z187" s="679"/>
      <c r="AA187" s="679"/>
      <c r="AB187" s="679"/>
      <c r="AC187" s="679"/>
      <c r="AD187" s="679"/>
      <c r="AE187" s="679"/>
      <c r="AF187" s="679"/>
      <c r="AG187" s="679"/>
      <c r="AH187" s="679"/>
      <c r="AI187" s="679"/>
      <c r="AJ187" s="679"/>
      <c r="AK187" s="679"/>
      <c r="AL187" s="679"/>
      <c r="AM187" s="679"/>
      <c r="AN187" s="679"/>
      <c r="AO187" s="679"/>
      <c r="AP187" s="679"/>
      <c r="AQ187" s="679"/>
      <c r="AR187" s="679"/>
      <c r="AS187" s="679"/>
      <c r="AT187" s="679"/>
      <c r="AU187" s="679"/>
      <c r="AV187" s="679"/>
      <c r="AW187" s="679"/>
      <c r="AX187" s="679"/>
      <c r="AY187" s="679"/>
      <c r="AZ187" s="679"/>
      <c r="BA187" s="679"/>
      <c r="BB187" s="679"/>
      <c r="BC187" s="679"/>
      <c r="BD187" s="679"/>
      <c r="BE187" s="679"/>
      <c r="BF187" s="679"/>
      <c r="BG187" s="679"/>
      <c r="BH187" s="679"/>
      <c r="BI187" s="680"/>
      <c r="BM187" s="369"/>
      <c r="BO187" s="126" t="s">
        <v>194</v>
      </c>
      <c r="BS187" s="369"/>
      <c r="BU187" s="126" t="s">
        <v>23</v>
      </c>
      <c r="CB187" s="136"/>
      <c r="CC187" s="176"/>
      <c r="CE187" s="369"/>
      <c r="CF187" s="127"/>
      <c r="CG187" s="369"/>
      <c r="CH187" s="127"/>
      <c r="CI187" s="369"/>
      <c r="CJ187" s="178"/>
      <c r="CK187" s="369"/>
    </row>
    <row r="188" spans="4:89" ht="3" customHeight="1" x14ac:dyDescent="0.25">
      <c r="D188" s="193"/>
      <c r="E188" s="193"/>
      <c r="F188" s="193"/>
      <c r="G188" s="193"/>
      <c r="H188" s="193"/>
      <c r="I188" s="193"/>
      <c r="J188" s="193"/>
      <c r="K188" s="193"/>
      <c r="L188" s="193"/>
      <c r="M188" s="193"/>
      <c r="N188" s="193"/>
      <c r="O188" s="193"/>
      <c r="P188" s="193"/>
      <c r="Q188" s="193"/>
      <c r="R188" s="193"/>
      <c r="S188" s="193"/>
      <c r="T188" s="193"/>
      <c r="U188" s="193"/>
      <c r="V188" s="193"/>
      <c r="W188" s="193"/>
      <c r="X188" s="193"/>
      <c r="Y188" s="193"/>
      <c r="Z188" s="193"/>
      <c r="AA188" s="193"/>
      <c r="AB188" s="193"/>
      <c r="AC188" s="193"/>
      <c r="AD188" s="193"/>
      <c r="AE188" s="193"/>
      <c r="AF188" s="193"/>
      <c r="AG188" s="193"/>
      <c r="AH188" s="193"/>
      <c r="AI188" s="193"/>
      <c r="AJ188" s="193"/>
      <c r="AK188" s="193"/>
      <c r="AL188" s="193"/>
      <c r="AM188" s="193"/>
      <c r="AN188" s="193"/>
      <c r="AO188" s="193"/>
      <c r="AP188" s="193"/>
      <c r="AQ188" s="193"/>
      <c r="AR188" s="193"/>
      <c r="AS188" s="193"/>
      <c r="AT188" s="193"/>
      <c r="AU188" s="193"/>
      <c r="AV188" s="193"/>
      <c r="AW188" s="193"/>
      <c r="AX188" s="193"/>
      <c r="AY188" s="193"/>
      <c r="AZ188" s="193"/>
      <c r="BA188" s="193"/>
      <c r="BB188" s="193"/>
      <c r="BC188" s="193"/>
      <c r="BD188" s="193"/>
      <c r="BE188" s="193"/>
      <c r="BF188" s="193"/>
      <c r="BG188" s="193"/>
      <c r="BH188" s="193"/>
      <c r="BI188" s="193"/>
      <c r="BO188" s="126" t="s">
        <v>194</v>
      </c>
      <c r="BU188" s="126" t="s">
        <v>23</v>
      </c>
      <c r="CB188" s="136"/>
      <c r="CC188" s="136"/>
    </row>
    <row r="189" spans="4:89" ht="13.2" customHeight="1" x14ac:dyDescent="0.25">
      <c r="D189" s="678"/>
      <c r="E189" s="679"/>
      <c r="F189" s="679"/>
      <c r="G189" s="679"/>
      <c r="H189" s="679"/>
      <c r="I189" s="679"/>
      <c r="J189" s="679"/>
      <c r="K189" s="679"/>
      <c r="L189" s="679"/>
      <c r="M189" s="679"/>
      <c r="N189" s="679"/>
      <c r="O189" s="679"/>
      <c r="P189" s="679"/>
      <c r="Q189" s="679"/>
      <c r="R189" s="679"/>
      <c r="S189" s="679"/>
      <c r="T189" s="679"/>
      <c r="U189" s="679"/>
      <c r="V189" s="679"/>
      <c r="W189" s="679"/>
      <c r="X189" s="679"/>
      <c r="Y189" s="679"/>
      <c r="Z189" s="679"/>
      <c r="AA189" s="679"/>
      <c r="AB189" s="679"/>
      <c r="AC189" s="679"/>
      <c r="AD189" s="679"/>
      <c r="AE189" s="679"/>
      <c r="AF189" s="679"/>
      <c r="AG189" s="679"/>
      <c r="AH189" s="679"/>
      <c r="AI189" s="679"/>
      <c r="AJ189" s="679"/>
      <c r="AK189" s="679"/>
      <c r="AL189" s="679"/>
      <c r="AM189" s="679"/>
      <c r="AN189" s="679"/>
      <c r="AO189" s="679"/>
      <c r="AP189" s="679"/>
      <c r="AQ189" s="679"/>
      <c r="AR189" s="679"/>
      <c r="AS189" s="679"/>
      <c r="AT189" s="679"/>
      <c r="AU189" s="679"/>
      <c r="AV189" s="679"/>
      <c r="AW189" s="679"/>
      <c r="AX189" s="679"/>
      <c r="AY189" s="679"/>
      <c r="AZ189" s="679"/>
      <c r="BA189" s="679"/>
      <c r="BB189" s="679"/>
      <c r="BC189" s="679"/>
      <c r="BD189" s="679"/>
      <c r="BE189" s="679"/>
      <c r="BF189" s="679"/>
      <c r="BG189" s="679"/>
      <c r="BH189" s="679"/>
      <c r="BI189" s="680"/>
      <c r="BM189" s="369"/>
      <c r="BO189" s="126" t="s">
        <v>194</v>
      </c>
      <c r="BS189" s="369"/>
      <c r="BU189" s="126" t="s">
        <v>23</v>
      </c>
      <c r="CB189" s="136"/>
      <c r="CC189" s="176"/>
      <c r="CE189" s="369"/>
      <c r="CF189" s="127"/>
      <c r="CG189" s="369"/>
      <c r="CH189" s="127"/>
      <c r="CI189" s="369"/>
      <c r="CJ189" s="178"/>
      <c r="CK189" s="369"/>
    </row>
    <row r="190" spans="4:89" ht="3" customHeight="1" x14ac:dyDescent="0.25">
      <c r="D190" s="193"/>
      <c r="E190" s="193"/>
      <c r="F190" s="193"/>
      <c r="G190" s="193"/>
      <c r="H190" s="193"/>
      <c r="I190" s="193"/>
      <c r="J190" s="193"/>
      <c r="K190" s="193"/>
      <c r="L190" s="193"/>
      <c r="M190" s="193"/>
      <c r="N190" s="193"/>
      <c r="O190" s="193"/>
      <c r="P190" s="193"/>
      <c r="Q190" s="193"/>
      <c r="R190" s="193"/>
      <c r="S190" s="193"/>
      <c r="T190" s="193"/>
      <c r="U190" s="193"/>
      <c r="V190" s="193"/>
      <c r="W190" s="193"/>
      <c r="X190" s="193"/>
      <c r="Y190" s="193"/>
      <c r="Z190" s="193"/>
      <c r="AA190" s="193"/>
      <c r="AB190" s="193"/>
      <c r="AC190" s="193"/>
      <c r="AD190" s="193"/>
      <c r="AE190" s="193"/>
      <c r="AF190" s="193"/>
      <c r="AG190" s="193"/>
      <c r="AH190" s="193"/>
      <c r="AI190" s="193"/>
      <c r="AJ190" s="193"/>
      <c r="AK190" s="193"/>
      <c r="AL190" s="193"/>
      <c r="AM190" s="193"/>
      <c r="AN190" s="193"/>
      <c r="AO190" s="193"/>
      <c r="AP190" s="193"/>
      <c r="AQ190" s="193"/>
      <c r="AR190" s="193"/>
      <c r="AS190" s="193"/>
      <c r="AT190" s="193"/>
      <c r="AU190" s="193"/>
      <c r="AV190" s="193"/>
      <c r="AW190" s="193"/>
      <c r="AX190" s="193"/>
      <c r="AY190" s="193"/>
      <c r="AZ190" s="193"/>
      <c r="BA190" s="193"/>
      <c r="BB190" s="193"/>
      <c r="BC190" s="193"/>
      <c r="BD190" s="193"/>
      <c r="BE190" s="193"/>
      <c r="BF190" s="193"/>
      <c r="BG190" s="193"/>
      <c r="BH190" s="193"/>
      <c r="BI190" s="193"/>
      <c r="BO190" s="126" t="s">
        <v>194</v>
      </c>
      <c r="BU190" s="126" t="s">
        <v>23</v>
      </c>
      <c r="CB190" s="136"/>
      <c r="CC190" s="136"/>
    </row>
    <row r="191" spans="4:89" ht="13.2" customHeight="1" x14ac:dyDescent="0.25">
      <c r="D191" s="678"/>
      <c r="E191" s="679"/>
      <c r="F191" s="679"/>
      <c r="G191" s="679"/>
      <c r="H191" s="679"/>
      <c r="I191" s="679"/>
      <c r="J191" s="679"/>
      <c r="K191" s="679"/>
      <c r="L191" s="679"/>
      <c r="M191" s="679"/>
      <c r="N191" s="679"/>
      <c r="O191" s="679"/>
      <c r="P191" s="679"/>
      <c r="Q191" s="679"/>
      <c r="R191" s="679"/>
      <c r="S191" s="679"/>
      <c r="T191" s="679"/>
      <c r="U191" s="679"/>
      <c r="V191" s="679"/>
      <c r="W191" s="679"/>
      <c r="X191" s="679"/>
      <c r="Y191" s="679"/>
      <c r="Z191" s="679"/>
      <c r="AA191" s="679"/>
      <c r="AB191" s="679"/>
      <c r="AC191" s="679"/>
      <c r="AD191" s="679"/>
      <c r="AE191" s="679"/>
      <c r="AF191" s="679"/>
      <c r="AG191" s="679"/>
      <c r="AH191" s="679"/>
      <c r="AI191" s="679"/>
      <c r="AJ191" s="679"/>
      <c r="AK191" s="679"/>
      <c r="AL191" s="679"/>
      <c r="AM191" s="679"/>
      <c r="AN191" s="679"/>
      <c r="AO191" s="679"/>
      <c r="AP191" s="679"/>
      <c r="AQ191" s="679"/>
      <c r="AR191" s="679"/>
      <c r="AS191" s="679"/>
      <c r="AT191" s="679"/>
      <c r="AU191" s="679"/>
      <c r="AV191" s="679"/>
      <c r="AW191" s="679"/>
      <c r="AX191" s="679"/>
      <c r="AY191" s="679"/>
      <c r="AZ191" s="679"/>
      <c r="BA191" s="679"/>
      <c r="BB191" s="679"/>
      <c r="BC191" s="679"/>
      <c r="BD191" s="679"/>
      <c r="BE191" s="679"/>
      <c r="BF191" s="679"/>
      <c r="BG191" s="679"/>
      <c r="BH191" s="679"/>
      <c r="BI191" s="680"/>
      <c r="BM191" s="369"/>
      <c r="BO191" s="126" t="s">
        <v>194</v>
      </c>
      <c r="BS191" s="369"/>
      <c r="BU191" s="126" t="s">
        <v>23</v>
      </c>
      <c r="CB191" s="136"/>
      <c r="CC191" s="176"/>
      <c r="CE191" s="369"/>
      <c r="CF191" s="127"/>
      <c r="CG191" s="369"/>
      <c r="CH191" s="127"/>
      <c r="CI191" s="369"/>
      <c r="CJ191" s="178"/>
      <c r="CK191" s="369"/>
    </row>
    <row r="192" spans="4:89" ht="3" customHeight="1" x14ac:dyDescent="0.25">
      <c r="D192" s="193"/>
      <c r="E192" s="193"/>
      <c r="F192" s="193"/>
      <c r="G192" s="193"/>
      <c r="H192" s="193"/>
      <c r="I192" s="193"/>
      <c r="J192" s="193"/>
      <c r="K192" s="193"/>
      <c r="L192" s="193"/>
      <c r="M192" s="193"/>
      <c r="N192" s="193"/>
      <c r="O192" s="193"/>
      <c r="P192" s="193"/>
      <c r="Q192" s="193"/>
      <c r="R192" s="193"/>
      <c r="S192" s="193"/>
      <c r="T192" s="193"/>
      <c r="U192" s="193"/>
      <c r="V192" s="193"/>
      <c r="W192" s="193"/>
      <c r="X192" s="193"/>
      <c r="Y192" s="193"/>
      <c r="Z192" s="193"/>
      <c r="AA192" s="193"/>
      <c r="AB192" s="193"/>
      <c r="AC192" s="193"/>
      <c r="AD192" s="193"/>
      <c r="AE192" s="193"/>
      <c r="AF192" s="193"/>
      <c r="AG192" s="193"/>
      <c r="AH192" s="193"/>
      <c r="AI192" s="193"/>
      <c r="AJ192" s="193"/>
      <c r="AK192" s="193"/>
      <c r="AL192" s="193"/>
      <c r="AM192" s="193"/>
      <c r="AN192" s="193"/>
      <c r="AO192" s="193"/>
      <c r="AP192" s="193"/>
      <c r="AQ192" s="193"/>
      <c r="AR192" s="193"/>
      <c r="AS192" s="193"/>
      <c r="AT192" s="193"/>
      <c r="AU192" s="193"/>
      <c r="AV192" s="193"/>
      <c r="AW192" s="193"/>
      <c r="AX192" s="193"/>
      <c r="AY192" s="193"/>
      <c r="AZ192" s="193"/>
      <c r="BA192" s="193"/>
      <c r="BB192" s="193"/>
      <c r="BC192" s="193"/>
      <c r="BD192" s="193"/>
      <c r="BE192" s="193"/>
      <c r="BF192" s="193"/>
      <c r="BG192" s="193"/>
      <c r="BH192" s="193"/>
      <c r="BI192" s="193"/>
      <c r="BO192" s="126" t="s">
        <v>194</v>
      </c>
      <c r="BU192" s="126" t="s">
        <v>23</v>
      </c>
      <c r="CB192" s="136"/>
      <c r="CC192" s="136"/>
    </row>
    <row r="193" spans="2:91" ht="13.2" customHeight="1" x14ac:dyDescent="0.25">
      <c r="D193" s="678"/>
      <c r="E193" s="679"/>
      <c r="F193" s="679"/>
      <c r="G193" s="679"/>
      <c r="H193" s="679"/>
      <c r="I193" s="679"/>
      <c r="J193" s="679"/>
      <c r="K193" s="679"/>
      <c r="L193" s="679"/>
      <c r="M193" s="679"/>
      <c r="N193" s="679"/>
      <c r="O193" s="679"/>
      <c r="P193" s="679"/>
      <c r="Q193" s="679"/>
      <c r="R193" s="679"/>
      <c r="S193" s="679"/>
      <c r="T193" s="679"/>
      <c r="U193" s="679"/>
      <c r="V193" s="679"/>
      <c r="W193" s="679"/>
      <c r="X193" s="679"/>
      <c r="Y193" s="679"/>
      <c r="Z193" s="679"/>
      <c r="AA193" s="679"/>
      <c r="AB193" s="679"/>
      <c r="AC193" s="679"/>
      <c r="AD193" s="679"/>
      <c r="AE193" s="679"/>
      <c r="AF193" s="679"/>
      <c r="AG193" s="679"/>
      <c r="AH193" s="679"/>
      <c r="AI193" s="679"/>
      <c r="AJ193" s="679"/>
      <c r="AK193" s="679"/>
      <c r="AL193" s="679"/>
      <c r="AM193" s="679"/>
      <c r="AN193" s="679"/>
      <c r="AO193" s="679"/>
      <c r="AP193" s="679"/>
      <c r="AQ193" s="679"/>
      <c r="AR193" s="679"/>
      <c r="AS193" s="679"/>
      <c r="AT193" s="679"/>
      <c r="AU193" s="679"/>
      <c r="AV193" s="679"/>
      <c r="AW193" s="679"/>
      <c r="AX193" s="679"/>
      <c r="AY193" s="679"/>
      <c r="AZ193" s="679"/>
      <c r="BA193" s="679"/>
      <c r="BB193" s="679"/>
      <c r="BC193" s="679"/>
      <c r="BD193" s="679"/>
      <c r="BE193" s="679"/>
      <c r="BF193" s="679"/>
      <c r="BG193" s="679"/>
      <c r="BH193" s="679"/>
      <c r="BI193" s="680"/>
      <c r="BM193" s="369"/>
      <c r="BO193" s="126" t="s">
        <v>194</v>
      </c>
      <c r="BS193" s="369"/>
      <c r="BU193" s="126" t="s">
        <v>23</v>
      </c>
      <c r="CB193" s="136"/>
      <c r="CC193" s="176"/>
      <c r="CE193" s="369"/>
      <c r="CF193" s="127"/>
      <c r="CG193" s="369"/>
      <c r="CH193" s="127"/>
      <c r="CI193" s="369"/>
      <c r="CJ193" s="178"/>
      <c r="CK193" s="369"/>
    </row>
    <row r="194" spans="2:91" ht="3" customHeight="1" x14ac:dyDescent="0.25">
      <c r="D194" s="193"/>
      <c r="E194" s="193"/>
      <c r="F194" s="193"/>
      <c r="G194" s="193"/>
      <c r="H194" s="193"/>
      <c r="I194" s="193"/>
      <c r="J194" s="193"/>
      <c r="K194" s="193"/>
      <c r="L194" s="193"/>
      <c r="M194" s="193"/>
      <c r="N194" s="193"/>
      <c r="O194" s="193"/>
      <c r="P194" s="193"/>
      <c r="Q194" s="193"/>
      <c r="R194" s="193"/>
      <c r="S194" s="193"/>
      <c r="T194" s="193"/>
      <c r="U194" s="193"/>
      <c r="V194" s="193"/>
      <c r="W194" s="193"/>
      <c r="X194" s="193"/>
      <c r="Y194" s="193"/>
      <c r="Z194" s="193"/>
      <c r="AA194" s="193"/>
      <c r="AB194" s="193"/>
      <c r="AC194" s="193"/>
      <c r="AD194" s="193"/>
      <c r="AE194" s="193"/>
      <c r="AF194" s="193"/>
      <c r="AG194" s="193"/>
      <c r="AH194" s="193"/>
      <c r="AI194" s="193"/>
      <c r="AJ194" s="193"/>
      <c r="AK194" s="193"/>
      <c r="AL194" s="193"/>
      <c r="AM194" s="193"/>
      <c r="AN194" s="193"/>
      <c r="AO194" s="193"/>
      <c r="AP194" s="193"/>
      <c r="AQ194" s="193"/>
      <c r="AR194" s="193"/>
      <c r="AS194" s="193"/>
      <c r="AT194" s="193"/>
      <c r="AU194" s="193"/>
      <c r="AV194" s="193"/>
      <c r="AW194" s="193"/>
      <c r="AX194" s="193"/>
      <c r="AY194" s="193"/>
      <c r="AZ194" s="193"/>
      <c r="BA194" s="193"/>
      <c r="BB194" s="193"/>
      <c r="BC194" s="193"/>
      <c r="BD194" s="193"/>
      <c r="BE194" s="193"/>
      <c r="BF194" s="193"/>
      <c r="BG194" s="193"/>
      <c r="BH194" s="193"/>
      <c r="BI194" s="193"/>
      <c r="BO194" s="126" t="s">
        <v>194</v>
      </c>
      <c r="BU194" s="126" t="s">
        <v>23</v>
      </c>
      <c r="CB194" s="136"/>
      <c r="CC194" s="136"/>
    </row>
    <row r="195" spans="2:91" ht="13.2" customHeight="1" x14ac:dyDescent="0.25">
      <c r="D195" s="678"/>
      <c r="E195" s="679"/>
      <c r="F195" s="679"/>
      <c r="G195" s="679"/>
      <c r="H195" s="679"/>
      <c r="I195" s="679"/>
      <c r="J195" s="679"/>
      <c r="K195" s="679"/>
      <c r="L195" s="679"/>
      <c r="M195" s="679"/>
      <c r="N195" s="679"/>
      <c r="O195" s="679"/>
      <c r="P195" s="679"/>
      <c r="Q195" s="679"/>
      <c r="R195" s="679"/>
      <c r="S195" s="679"/>
      <c r="T195" s="679"/>
      <c r="U195" s="679"/>
      <c r="V195" s="679"/>
      <c r="W195" s="679"/>
      <c r="X195" s="679"/>
      <c r="Y195" s="679"/>
      <c r="Z195" s="679"/>
      <c r="AA195" s="679"/>
      <c r="AB195" s="679"/>
      <c r="AC195" s="679"/>
      <c r="AD195" s="679"/>
      <c r="AE195" s="679"/>
      <c r="AF195" s="679"/>
      <c r="AG195" s="679"/>
      <c r="AH195" s="679"/>
      <c r="AI195" s="679"/>
      <c r="AJ195" s="679"/>
      <c r="AK195" s="679"/>
      <c r="AL195" s="679"/>
      <c r="AM195" s="679"/>
      <c r="AN195" s="679"/>
      <c r="AO195" s="679"/>
      <c r="AP195" s="679"/>
      <c r="AQ195" s="679"/>
      <c r="AR195" s="679"/>
      <c r="AS195" s="679"/>
      <c r="AT195" s="679"/>
      <c r="AU195" s="679"/>
      <c r="AV195" s="679"/>
      <c r="AW195" s="679"/>
      <c r="AX195" s="679"/>
      <c r="AY195" s="679"/>
      <c r="AZ195" s="679"/>
      <c r="BA195" s="679"/>
      <c r="BB195" s="679"/>
      <c r="BC195" s="679"/>
      <c r="BD195" s="679"/>
      <c r="BE195" s="679"/>
      <c r="BF195" s="679"/>
      <c r="BG195" s="679"/>
      <c r="BH195" s="679"/>
      <c r="BI195" s="680"/>
      <c r="BM195" s="369"/>
      <c r="BO195" s="126" t="s">
        <v>194</v>
      </c>
      <c r="BS195" s="369"/>
      <c r="BU195" s="126" t="s">
        <v>23</v>
      </c>
      <c r="CB195" s="136"/>
      <c r="CC195" s="176"/>
      <c r="CE195" s="369"/>
      <c r="CF195" s="127"/>
      <c r="CG195" s="369"/>
      <c r="CH195" s="127"/>
      <c r="CI195" s="369"/>
      <c r="CJ195" s="178"/>
      <c r="CK195" s="369"/>
    </row>
    <row r="196" spans="2:91" ht="3" customHeight="1" x14ac:dyDescent="0.25">
      <c r="D196" s="193"/>
      <c r="E196" s="193"/>
      <c r="F196" s="193"/>
      <c r="G196" s="193"/>
      <c r="H196" s="193"/>
      <c r="I196" s="193"/>
      <c r="J196" s="193"/>
      <c r="K196" s="193"/>
      <c r="L196" s="193"/>
      <c r="M196" s="193"/>
      <c r="N196" s="193"/>
      <c r="O196" s="193"/>
      <c r="P196" s="193"/>
      <c r="Q196" s="193"/>
      <c r="R196" s="193"/>
      <c r="S196" s="193"/>
      <c r="T196" s="193"/>
      <c r="U196" s="193"/>
      <c r="V196" s="193"/>
      <c r="W196" s="193"/>
      <c r="X196" s="193"/>
      <c r="Y196" s="193"/>
      <c r="Z196" s="193"/>
      <c r="AA196" s="193"/>
      <c r="AB196" s="193"/>
      <c r="AC196" s="193"/>
      <c r="AD196" s="193"/>
      <c r="AE196" s="193"/>
      <c r="AF196" s="193"/>
      <c r="AG196" s="193"/>
      <c r="AH196" s="193"/>
      <c r="AI196" s="193"/>
      <c r="AJ196" s="193"/>
      <c r="AK196" s="193"/>
      <c r="AL196" s="193"/>
      <c r="AM196" s="193"/>
      <c r="AN196" s="193"/>
      <c r="AO196" s="193"/>
      <c r="AP196" s="193"/>
      <c r="AQ196" s="193"/>
      <c r="AR196" s="193"/>
      <c r="AS196" s="193"/>
      <c r="AT196" s="193"/>
      <c r="AU196" s="193"/>
      <c r="AV196" s="193"/>
      <c r="AW196" s="193"/>
      <c r="AX196" s="193"/>
      <c r="AY196" s="193"/>
      <c r="AZ196" s="193"/>
      <c r="BA196" s="193"/>
      <c r="BB196" s="193"/>
      <c r="BC196" s="193"/>
      <c r="BD196" s="193"/>
      <c r="BE196" s="193"/>
      <c r="BF196" s="193"/>
      <c r="BG196" s="193"/>
      <c r="BH196" s="193"/>
      <c r="BI196" s="193"/>
      <c r="BO196" s="126" t="s">
        <v>194</v>
      </c>
      <c r="BU196" s="126" t="s">
        <v>23</v>
      </c>
      <c r="CB196" s="136"/>
      <c r="CC196" s="136"/>
    </row>
    <row r="197" spans="2:91" ht="13.2" customHeight="1" x14ac:dyDescent="0.25">
      <c r="D197" s="678"/>
      <c r="E197" s="679"/>
      <c r="F197" s="679"/>
      <c r="G197" s="679"/>
      <c r="H197" s="679"/>
      <c r="I197" s="679"/>
      <c r="J197" s="679"/>
      <c r="K197" s="679"/>
      <c r="L197" s="679"/>
      <c r="M197" s="679"/>
      <c r="N197" s="679"/>
      <c r="O197" s="679"/>
      <c r="P197" s="679"/>
      <c r="Q197" s="679"/>
      <c r="R197" s="679"/>
      <c r="S197" s="679"/>
      <c r="T197" s="679"/>
      <c r="U197" s="679"/>
      <c r="V197" s="679"/>
      <c r="W197" s="679"/>
      <c r="X197" s="679"/>
      <c r="Y197" s="679"/>
      <c r="Z197" s="679"/>
      <c r="AA197" s="679"/>
      <c r="AB197" s="679"/>
      <c r="AC197" s="679"/>
      <c r="AD197" s="679"/>
      <c r="AE197" s="679"/>
      <c r="AF197" s="679"/>
      <c r="AG197" s="679"/>
      <c r="AH197" s="679"/>
      <c r="AI197" s="679"/>
      <c r="AJ197" s="679"/>
      <c r="AK197" s="679"/>
      <c r="AL197" s="679"/>
      <c r="AM197" s="679"/>
      <c r="AN197" s="679"/>
      <c r="AO197" s="679"/>
      <c r="AP197" s="679"/>
      <c r="AQ197" s="679"/>
      <c r="AR197" s="679"/>
      <c r="AS197" s="679"/>
      <c r="AT197" s="679"/>
      <c r="AU197" s="679"/>
      <c r="AV197" s="679"/>
      <c r="AW197" s="679"/>
      <c r="AX197" s="679"/>
      <c r="AY197" s="679"/>
      <c r="AZ197" s="679"/>
      <c r="BA197" s="679"/>
      <c r="BB197" s="679"/>
      <c r="BC197" s="679"/>
      <c r="BD197" s="679"/>
      <c r="BE197" s="679"/>
      <c r="BF197" s="679"/>
      <c r="BG197" s="679"/>
      <c r="BH197" s="679"/>
      <c r="BI197" s="680"/>
      <c r="BM197" s="369"/>
      <c r="BO197" s="126" t="s">
        <v>194</v>
      </c>
      <c r="BS197" s="369"/>
      <c r="BU197" s="126" t="s">
        <v>23</v>
      </c>
      <c r="CB197" s="136"/>
      <c r="CC197" s="176"/>
      <c r="CE197" s="369"/>
      <c r="CF197" s="127"/>
      <c r="CG197" s="369"/>
      <c r="CH197" s="127"/>
      <c r="CI197" s="369"/>
      <c r="CJ197" s="178"/>
      <c r="CK197" s="369"/>
    </row>
    <row r="198" spans="2:91" ht="3" customHeight="1" x14ac:dyDescent="0.25">
      <c r="D198" s="193"/>
      <c r="E198" s="193"/>
      <c r="F198" s="193"/>
      <c r="G198" s="193"/>
      <c r="H198" s="193"/>
      <c r="I198" s="193"/>
      <c r="J198" s="193"/>
      <c r="K198" s="193"/>
      <c r="L198" s="193"/>
      <c r="M198" s="193"/>
      <c r="N198" s="193"/>
      <c r="O198" s="193"/>
      <c r="P198" s="193"/>
      <c r="Q198" s="193"/>
      <c r="R198" s="193"/>
      <c r="S198" s="193"/>
      <c r="T198" s="193"/>
      <c r="U198" s="193"/>
      <c r="V198" s="193"/>
      <c r="W198" s="193"/>
      <c r="X198" s="193"/>
      <c r="Y198" s="193"/>
      <c r="Z198" s="193"/>
      <c r="AA198" s="193"/>
      <c r="AB198" s="193"/>
      <c r="AC198" s="193"/>
      <c r="AD198" s="193"/>
      <c r="AE198" s="193"/>
      <c r="AF198" s="193"/>
      <c r="AG198" s="193"/>
      <c r="AH198" s="193"/>
      <c r="AI198" s="193"/>
      <c r="AJ198" s="193"/>
      <c r="AK198" s="193"/>
      <c r="AL198" s="193"/>
      <c r="AM198" s="193"/>
      <c r="AN198" s="193"/>
      <c r="AO198" s="193"/>
      <c r="AP198" s="193"/>
      <c r="AQ198" s="193"/>
      <c r="AR198" s="193"/>
      <c r="AS198" s="193"/>
      <c r="AT198" s="193"/>
      <c r="AU198" s="193"/>
      <c r="AV198" s="193"/>
      <c r="AW198" s="193"/>
      <c r="AX198" s="193"/>
      <c r="AY198" s="193"/>
      <c r="AZ198" s="193"/>
      <c r="BA198" s="193"/>
      <c r="BB198" s="193"/>
      <c r="BC198" s="193"/>
      <c r="BD198" s="193"/>
      <c r="BE198" s="193"/>
      <c r="BF198" s="193"/>
      <c r="BG198" s="193"/>
      <c r="BH198" s="193"/>
      <c r="BI198" s="193"/>
      <c r="BO198" s="126" t="s">
        <v>194</v>
      </c>
      <c r="BU198" s="126" t="s">
        <v>23</v>
      </c>
      <c r="CB198" s="136"/>
      <c r="CC198" s="136"/>
    </row>
    <row r="199" spans="2:91" ht="13.2" customHeight="1" x14ac:dyDescent="0.25">
      <c r="D199" s="678"/>
      <c r="E199" s="679"/>
      <c r="F199" s="679"/>
      <c r="G199" s="679"/>
      <c r="H199" s="679"/>
      <c r="I199" s="679"/>
      <c r="J199" s="679"/>
      <c r="K199" s="679"/>
      <c r="L199" s="679"/>
      <c r="M199" s="679"/>
      <c r="N199" s="679"/>
      <c r="O199" s="679"/>
      <c r="P199" s="679"/>
      <c r="Q199" s="679"/>
      <c r="R199" s="679"/>
      <c r="S199" s="679"/>
      <c r="T199" s="679"/>
      <c r="U199" s="679"/>
      <c r="V199" s="679"/>
      <c r="W199" s="679"/>
      <c r="X199" s="679"/>
      <c r="Y199" s="679"/>
      <c r="Z199" s="679"/>
      <c r="AA199" s="679"/>
      <c r="AB199" s="679"/>
      <c r="AC199" s="679"/>
      <c r="AD199" s="679"/>
      <c r="AE199" s="679"/>
      <c r="AF199" s="679"/>
      <c r="AG199" s="679"/>
      <c r="AH199" s="679"/>
      <c r="AI199" s="679"/>
      <c r="AJ199" s="679"/>
      <c r="AK199" s="679"/>
      <c r="AL199" s="679"/>
      <c r="AM199" s="679"/>
      <c r="AN199" s="679"/>
      <c r="AO199" s="679"/>
      <c r="AP199" s="679"/>
      <c r="AQ199" s="679"/>
      <c r="AR199" s="679"/>
      <c r="AS199" s="679"/>
      <c r="AT199" s="679"/>
      <c r="AU199" s="679"/>
      <c r="AV199" s="679"/>
      <c r="AW199" s="679"/>
      <c r="AX199" s="679"/>
      <c r="AY199" s="679"/>
      <c r="AZ199" s="679"/>
      <c r="BA199" s="679"/>
      <c r="BB199" s="679"/>
      <c r="BC199" s="679"/>
      <c r="BD199" s="679"/>
      <c r="BE199" s="679"/>
      <c r="BF199" s="679"/>
      <c r="BG199" s="679"/>
      <c r="BH199" s="679"/>
      <c r="BI199" s="680"/>
      <c r="BM199" s="369"/>
      <c r="BO199" s="126" t="s">
        <v>194</v>
      </c>
      <c r="BS199" s="369"/>
      <c r="BU199" s="126" t="s">
        <v>23</v>
      </c>
      <c r="CB199" s="136"/>
      <c r="CC199" s="176"/>
      <c r="CE199" s="369"/>
      <c r="CF199" s="127"/>
      <c r="CG199" s="369"/>
      <c r="CH199" s="127"/>
      <c r="CI199" s="369"/>
      <c r="CJ199" s="178"/>
      <c r="CK199" s="369"/>
    </row>
    <row r="200" spans="2:91" ht="3" customHeight="1" x14ac:dyDescent="0.25">
      <c r="D200" s="193"/>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c r="AA200" s="193"/>
      <c r="AB200" s="193"/>
      <c r="AC200" s="193"/>
      <c r="AD200" s="193"/>
      <c r="AE200" s="193"/>
      <c r="AF200" s="193"/>
      <c r="AG200" s="193"/>
      <c r="AH200" s="193"/>
      <c r="AI200" s="193"/>
      <c r="AJ200" s="193"/>
      <c r="AK200" s="193"/>
      <c r="AL200" s="193"/>
      <c r="AM200" s="193"/>
      <c r="AN200" s="193"/>
      <c r="AO200" s="193"/>
      <c r="AP200" s="193"/>
      <c r="AQ200" s="193"/>
      <c r="AR200" s="193"/>
      <c r="AS200" s="193"/>
      <c r="AT200" s="193"/>
      <c r="AU200" s="193"/>
      <c r="AV200" s="193"/>
      <c r="AW200" s="193"/>
      <c r="AX200" s="193"/>
      <c r="AY200" s="193"/>
      <c r="AZ200" s="193"/>
      <c r="BA200" s="193"/>
      <c r="BB200" s="193"/>
      <c r="BC200" s="193"/>
      <c r="BD200" s="193"/>
      <c r="BE200" s="193"/>
      <c r="BF200" s="193"/>
      <c r="BG200" s="193"/>
      <c r="BH200" s="193"/>
      <c r="BI200" s="193"/>
      <c r="BO200" s="126" t="s">
        <v>194</v>
      </c>
      <c r="BU200" s="126" t="s">
        <v>23</v>
      </c>
      <c r="CB200" s="136"/>
      <c r="CC200" s="136"/>
    </row>
    <row r="201" spans="2:91" ht="13.2" customHeight="1" x14ac:dyDescent="0.25">
      <c r="D201" s="678"/>
      <c r="E201" s="679"/>
      <c r="F201" s="679"/>
      <c r="G201" s="679"/>
      <c r="H201" s="679"/>
      <c r="I201" s="679"/>
      <c r="J201" s="679"/>
      <c r="K201" s="679"/>
      <c r="L201" s="679"/>
      <c r="M201" s="679"/>
      <c r="N201" s="679"/>
      <c r="O201" s="679"/>
      <c r="P201" s="679"/>
      <c r="Q201" s="679"/>
      <c r="R201" s="679"/>
      <c r="S201" s="679"/>
      <c r="T201" s="679"/>
      <c r="U201" s="679"/>
      <c r="V201" s="679"/>
      <c r="W201" s="679"/>
      <c r="X201" s="679"/>
      <c r="Y201" s="679"/>
      <c r="Z201" s="679"/>
      <c r="AA201" s="679"/>
      <c r="AB201" s="679"/>
      <c r="AC201" s="679"/>
      <c r="AD201" s="679"/>
      <c r="AE201" s="679"/>
      <c r="AF201" s="679"/>
      <c r="AG201" s="679"/>
      <c r="AH201" s="679"/>
      <c r="AI201" s="679"/>
      <c r="AJ201" s="679"/>
      <c r="AK201" s="679"/>
      <c r="AL201" s="679"/>
      <c r="AM201" s="679"/>
      <c r="AN201" s="679"/>
      <c r="AO201" s="679"/>
      <c r="AP201" s="679"/>
      <c r="AQ201" s="679"/>
      <c r="AR201" s="679"/>
      <c r="AS201" s="679"/>
      <c r="AT201" s="679"/>
      <c r="AU201" s="679"/>
      <c r="AV201" s="679"/>
      <c r="AW201" s="679"/>
      <c r="AX201" s="679"/>
      <c r="AY201" s="679"/>
      <c r="AZ201" s="679"/>
      <c r="BA201" s="679"/>
      <c r="BB201" s="679"/>
      <c r="BC201" s="679"/>
      <c r="BD201" s="679"/>
      <c r="BE201" s="679"/>
      <c r="BF201" s="679"/>
      <c r="BG201" s="679"/>
      <c r="BH201" s="679"/>
      <c r="BI201" s="680"/>
      <c r="BM201" s="369"/>
      <c r="BO201" s="126" t="s">
        <v>194</v>
      </c>
      <c r="BS201" s="369"/>
      <c r="BU201" s="126" t="s">
        <v>23</v>
      </c>
      <c r="CB201" s="136"/>
      <c r="CC201" s="176"/>
      <c r="CE201" s="369"/>
      <c r="CF201" s="127"/>
      <c r="CG201" s="369"/>
      <c r="CH201" s="127"/>
      <c r="CI201" s="369"/>
      <c r="CJ201" s="178"/>
      <c r="CK201" s="369"/>
    </row>
    <row r="202" spans="2:91" ht="3.75" customHeight="1" x14ac:dyDescent="0.25">
      <c r="D202" s="193"/>
      <c r="E202" s="193"/>
      <c r="F202" s="193"/>
      <c r="G202" s="193"/>
      <c r="H202" s="193"/>
      <c r="I202" s="193"/>
      <c r="J202" s="193"/>
      <c r="K202" s="193"/>
      <c r="L202" s="193"/>
      <c r="M202" s="193"/>
      <c r="N202" s="193"/>
      <c r="O202" s="193"/>
      <c r="P202" s="193"/>
      <c r="Q202" s="193"/>
      <c r="R202" s="193"/>
      <c r="S202" s="193"/>
      <c r="T202" s="193"/>
      <c r="U202" s="193"/>
      <c r="V202" s="193"/>
      <c r="W202" s="193"/>
      <c r="X202" s="193"/>
      <c r="Y202" s="193"/>
      <c r="Z202" s="193"/>
      <c r="AA202" s="193"/>
      <c r="AB202" s="193"/>
      <c r="AC202" s="193"/>
      <c r="AD202" s="193"/>
      <c r="AE202" s="193"/>
      <c r="AF202" s="193"/>
      <c r="AG202" s="193"/>
      <c r="AH202" s="193"/>
      <c r="AI202" s="193"/>
      <c r="AJ202" s="193"/>
      <c r="AK202" s="193"/>
      <c r="AL202" s="193"/>
      <c r="AM202" s="193"/>
      <c r="AN202" s="193"/>
      <c r="AO202" s="193"/>
      <c r="AP202" s="193"/>
      <c r="AQ202" s="193"/>
      <c r="AR202" s="193"/>
      <c r="AS202" s="193"/>
      <c r="AT202" s="193"/>
      <c r="AU202" s="193"/>
      <c r="AV202" s="193"/>
      <c r="AW202" s="193"/>
      <c r="AX202" s="193"/>
      <c r="AY202" s="193"/>
      <c r="AZ202" s="193"/>
      <c r="BA202" s="193"/>
      <c r="BB202" s="193"/>
      <c r="BC202" s="193"/>
      <c r="BD202" s="193"/>
      <c r="BE202" s="193"/>
      <c r="BF202" s="193"/>
      <c r="BG202" s="193"/>
      <c r="BH202" s="193"/>
      <c r="BI202" s="193"/>
      <c r="BO202" s="126"/>
      <c r="BU202" s="126"/>
      <c r="CB202" s="136"/>
      <c r="CC202" s="136"/>
    </row>
    <row r="203" spans="2:91" ht="13.2" customHeight="1" x14ac:dyDescent="0.25">
      <c r="D203" s="678"/>
      <c r="E203" s="679"/>
      <c r="F203" s="679"/>
      <c r="G203" s="679"/>
      <c r="H203" s="679"/>
      <c r="I203" s="679"/>
      <c r="J203" s="679"/>
      <c r="K203" s="679"/>
      <c r="L203" s="679"/>
      <c r="M203" s="679"/>
      <c r="N203" s="679"/>
      <c r="O203" s="679"/>
      <c r="P203" s="679"/>
      <c r="Q203" s="679"/>
      <c r="R203" s="679"/>
      <c r="S203" s="679"/>
      <c r="T203" s="679"/>
      <c r="U203" s="679"/>
      <c r="V203" s="679"/>
      <c r="W203" s="679"/>
      <c r="X203" s="679"/>
      <c r="Y203" s="679"/>
      <c r="Z203" s="679"/>
      <c r="AA203" s="679"/>
      <c r="AB203" s="679"/>
      <c r="AC203" s="679"/>
      <c r="AD203" s="679"/>
      <c r="AE203" s="679"/>
      <c r="AF203" s="679"/>
      <c r="AG203" s="679"/>
      <c r="AH203" s="679"/>
      <c r="AI203" s="679"/>
      <c r="AJ203" s="679"/>
      <c r="AK203" s="679"/>
      <c r="AL203" s="679"/>
      <c r="AM203" s="679"/>
      <c r="AN203" s="679"/>
      <c r="AO203" s="679"/>
      <c r="AP203" s="679"/>
      <c r="AQ203" s="679"/>
      <c r="AR203" s="679"/>
      <c r="AS203" s="679"/>
      <c r="AT203" s="679"/>
      <c r="AU203" s="679"/>
      <c r="AV203" s="679"/>
      <c r="AW203" s="679"/>
      <c r="AX203" s="679"/>
      <c r="AY203" s="679"/>
      <c r="AZ203" s="679"/>
      <c r="BA203" s="679"/>
      <c r="BB203" s="679"/>
      <c r="BC203" s="679"/>
      <c r="BD203" s="679"/>
      <c r="BE203" s="679"/>
      <c r="BF203" s="679"/>
      <c r="BG203" s="679"/>
      <c r="BH203" s="679"/>
      <c r="BI203" s="680"/>
      <c r="BM203" s="369"/>
      <c r="BO203" s="126" t="s">
        <v>194</v>
      </c>
      <c r="BS203" s="369"/>
      <c r="BU203" s="126" t="s">
        <v>23</v>
      </c>
      <c r="CB203" s="136"/>
      <c r="CC203" s="176"/>
      <c r="CE203" s="369"/>
      <c r="CF203" s="127"/>
      <c r="CG203" s="369"/>
      <c r="CH203" s="127"/>
      <c r="CI203" s="369"/>
      <c r="CJ203" s="178"/>
      <c r="CK203" s="369"/>
    </row>
    <row r="204" spans="2:91" ht="3" customHeight="1" x14ac:dyDescent="0.25">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c r="AA204" s="181"/>
      <c r="AB204" s="181"/>
      <c r="AC204" s="181"/>
      <c r="AD204" s="181"/>
      <c r="AE204" s="181"/>
      <c r="AF204" s="181"/>
      <c r="AG204" s="181"/>
      <c r="AH204" s="181"/>
      <c r="AI204" s="181"/>
      <c r="AJ204" s="181"/>
      <c r="AK204" s="181"/>
      <c r="AL204" s="181"/>
      <c r="AM204" s="181"/>
      <c r="AN204" s="181"/>
      <c r="AO204" s="181"/>
      <c r="AP204" s="181"/>
      <c r="AQ204" s="181"/>
      <c r="AR204" s="181"/>
      <c r="AS204" s="181"/>
      <c r="AT204" s="181"/>
      <c r="AU204" s="181"/>
      <c r="AV204" s="181"/>
      <c r="AW204" s="181"/>
      <c r="AX204" s="181"/>
      <c r="AY204" s="181"/>
      <c r="AZ204" s="181"/>
      <c r="BA204" s="181"/>
      <c r="BB204" s="181"/>
      <c r="BC204" s="181"/>
      <c r="BD204" s="181"/>
      <c r="BE204" s="181"/>
      <c r="BF204" s="181"/>
      <c r="BG204" s="181"/>
      <c r="BH204" s="181"/>
      <c r="BI204" s="181"/>
      <c r="BO204" s="126" t="s">
        <v>194</v>
      </c>
      <c r="BU204" s="126" t="s">
        <v>23</v>
      </c>
    </row>
    <row r="205" spans="2:91" ht="12.75" customHeight="1" x14ac:dyDescent="0.25">
      <c r="B205" s="136"/>
      <c r="C205" s="136"/>
      <c r="D205" s="681" t="s">
        <v>285</v>
      </c>
      <c r="E205" s="681"/>
      <c r="F205" s="681"/>
      <c r="G205" s="681"/>
      <c r="H205" s="681"/>
      <c r="I205" s="681"/>
      <c r="J205" s="681"/>
      <c r="K205" s="681"/>
      <c r="L205" s="681"/>
      <c r="M205" s="681"/>
      <c r="N205" s="681"/>
      <c r="O205" s="681"/>
      <c r="P205" s="681"/>
      <c r="Q205" s="681"/>
      <c r="R205" s="681"/>
      <c r="S205" s="681"/>
      <c r="T205" s="681"/>
      <c r="U205" s="681"/>
      <c r="V205" s="681"/>
      <c r="W205" s="681"/>
      <c r="X205" s="681"/>
      <c r="Y205" s="681"/>
      <c r="Z205" s="681"/>
      <c r="AA205" s="681"/>
      <c r="AB205" s="681"/>
      <c r="AC205" s="681"/>
      <c r="AD205" s="681"/>
      <c r="AE205" s="681"/>
      <c r="AF205" s="681"/>
      <c r="AG205" s="681"/>
      <c r="AH205" s="681"/>
      <c r="AI205" s="681"/>
      <c r="AJ205" s="681"/>
      <c r="AK205" s="681"/>
      <c r="AL205" s="681"/>
      <c r="AM205" s="681"/>
      <c r="AN205" s="681"/>
      <c r="AO205" s="681"/>
      <c r="AP205" s="681"/>
      <c r="AQ205" s="681"/>
      <c r="AR205" s="681"/>
      <c r="AS205" s="681"/>
      <c r="AT205" s="681"/>
      <c r="AU205" s="681"/>
      <c r="AV205" s="681"/>
      <c r="AW205" s="681"/>
      <c r="AX205" s="681"/>
      <c r="AY205" s="681"/>
      <c r="AZ205" s="681"/>
      <c r="BA205" s="681"/>
      <c r="BB205" s="681"/>
      <c r="BC205" s="681"/>
      <c r="BD205" s="681"/>
      <c r="BE205" s="681"/>
      <c r="BF205" s="681"/>
      <c r="BG205" s="681"/>
      <c r="BH205" s="681"/>
      <c r="BI205" s="681"/>
      <c r="BJ205" s="136"/>
      <c r="BK205" s="136"/>
      <c r="BL205" s="136"/>
      <c r="BM205" s="136"/>
      <c r="BN205" s="136"/>
      <c r="BO205" s="143"/>
      <c r="BP205" s="136"/>
      <c r="BQ205" s="136"/>
      <c r="BR205" s="136"/>
      <c r="BS205" s="136"/>
      <c r="BT205" s="136"/>
      <c r="BU205" s="143"/>
      <c r="BV205" s="136"/>
      <c r="BW205" s="136"/>
      <c r="BX205" s="136"/>
      <c r="BY205" s="136"/>
      <c r="BZ205" s="136"/>
      <c r="CA205" s="136"/>
      <c r="CB205" s="136"/>
      <c r="CC205" s="136"/>
      <c r="CD205" s="136"/>
      <c r="CE205" s="176"/>
      <c r="CF205" s="153"/>
      <c r="CG205" s="176"/>
      <c r="CH205" s="153"/>
      <c r="CI205" s="178"/>
      <c r="CJ205" s="178"/>
      <c r="CK205" s="178"/>
      <c r="CL205" s="136"/>
      <c r="CM205" s="136"/>
    </row>
    <row r="206" spans="2:91" ht="12.75" customHeight="1" x14ac:dyDescent="0.25">
      <c r="B206" s="136"/>
      <c r="C206" s="136"/>
      <c r="D206" s="343"/>
      <c r="E206" s="343"/>
      <c r="F206" s="343"/>
      <c r="G206" s="343"/>
      <c r="H206" s="343"/>
      <c r="I206" s="343"/>
      <c r="J206" s="343"/>
      <c r="K206" s="343"/>
      <c r="L206" s="343"/>
      <c r="M206" s="343"/>
      <c r="N206" s="343"/>
      <c r="O206" s="343"/>
      <c r="P206" s="343"/>
      <c r="Q206" s="343"/>
      <c r="R206" s="343"/>
      <c r="S206" s="343"/>
      <c r="T206" s="343"/>
      <c r="U206" s="343"/>
      <c r="V206" s="343"/>
      <c r="W206" s="343"/>
      <c r="X206" s="343"/>
      <c r="Y206" s="343"/>
      <c r="Z206" s="343"/>
      <c r="AA206" s="343"/>
      <c r="AB206" s="343"/>
      <c r="AC206" s="343"/>
      <c r="AD206" s="343"/>
      <c r="AE206" s="343"/>
      <c r="AF206" s="343"/>
      <c r="AG206" s="343"/>
      <c r="AH206" s="343"/>
      <c r="AI206" s="343"/>
      <c r="AJ206" s="343"/>
      <c r="AK206" s="343"/>
      <c r="AL206" s="343"/>
      <c r="AM206" s="343"/>
      <c r="AN206" s="343"/>
      <c r="AO206" s="343"/>
      <c r="AP206" s="343"/>
      <c r="AQ206" s="343"/>
      <c r="AR206" s="343"/>
      <c r="AS206" s="343"/>
      <c r="AT206" s="343"/>
      <c r="AU206" s="343"/>
      <c r="AV206" s="343"/>
      <c r="AW206" s="343"/>
      <c r="AX206" s="343"/>
      <c r="AY206" s="343"/>
      <c r="AZ206" s="343"/>
      <c r="BA206" s="343"/>
      <c r="BB206" s="343"/>
      <c r="BC206" s="343"/>
      <c r="BD206" s="343"/>
      <c r="BE206" s="343"/>
      <c r="BF206" s="343"/>
      <c r="BG206" s="343"/>
      <c r="BH206" s="343"/>
      <c r="BI206" s="343"/>
      <c r="BJ206" s="136"/>
      <c r="BK206" s="136"/>
      <c r="BL206" s="136"/>
      <c r="BM206" s="136"/>
      <c r="BN206" s="136"/>
      <c r="BO206" s="143"/>
      <c r="BP206" s="136"/>
      <c r="BQ206" s="136"/>
      <c r="BR206" s="136"/>
      <c r="BS206" s="136"/>
      <c r="BT206" s="136"/>
      <c r="BU206" s="143"/>
      <c r="BV206" s="136"/>
      <c r="BW206" s="136"/>
      <c r="BX206" s="136"/>
      <c r="BY206" s="136"/>
      <c r="BZ206" s="136"/>
      <c r="CA206" s="136"/>
      <c r="CB206" s="136"/>
      <c r="CC206" s="136"/>
      <c r="CD206" s="136"/>
      <c r="CE206" s="176"/>
      <c r="CF206" s="153"/>
      <c r="CG206" s="176"/>
      <c r="CH206" s="153"/>
      <c r="CI206" s="178"/>
      <c r="CJ206" s="178"/>
      <c r="CK206" s="178"/>
      <c r="CL206" s="136"/>
      <c r="CM206" s="136"/>
    </row>
    <row r="207" spans="2:91" ht="12.75" customHeight="1" x14ac:dyDescent="0.25">
      <c r="B207" s="136"/>
      <c r="C207" s="136"/>
      <c r="D207" s="343"/>
      <c r="E207" s="343"/>
      <c r="F207" s="343"/>
      <c r="G207" s="343"/>
      <c r="H207" s="343"/>
      <c r="I207" s="343"/>
      <c r="J207" s="343"/>
      <c r="K207" s="343"/>
      <c r="L207" s="343"/>
      <c r="M207" s="343"/>
      <c r="N207" s="343"/>
      <c r="O207" s="343"/>
      <c r="P207" s="343"/>
      <c r="Q207" s="343"/>
      <c r="R207" s="343"/>
      <c r="S207" s="343"/>
      <c r="T207" s="343"/>
      <c r="U207" s="343"/>
      <c r="V207" s="343"/>
      <c r="W207" s="343"/>
      <c r="X207" s="343"/>
      <c r="Y207" s="343"/>
      <c r="Z207" s="343"/>
      <c r="AA207" s="343"/>
      <c r="AB207" s="343"/>
      <c r="AC207" s="343"/>
      <c r="AD207" s="343"/>
      <c r="AE207" s="343"/>
      <c r="AF207" s="343"/>
      <c r="AG207" s="343"/>
      <c r="AH207" s="343"/>
      <c r="AI207" s="343"/>
      <c r="AJ207" s="343"/>
      <c r="AK207" s="343"/>
      <c r="AL207" s="343"/>
      <c r="AM207" s="343"/>
      <c r="AN207" s="343"/>
      <c r="AO207" s="343"/>
      <c r="AP207" s="343"/>
      <c r="AQ207" s="343"/>
      <c r="AR207" s="343"/>
      <c r="AS207" s="343"/>
      <c r="AT207" s="343"/>
      <c r="AU207" s="343"/>
      <c r="AV207" s="343"/>
      <c r="AW207" s="343"/>
      <c r="AX207" s="343"/>
      <c r="AY207" s="343"/>
      <c r="AZ207" s="343"/>
      <c r="BA207" s="343"/>
      <c r="BB207" s="343"/>
      <c r="BC207" s="343"/>
      <c r="BD207" s="343"/>
      <c r="BE207" s="343"/>
      <c r="BF207" s="343"/>
      <c r="BG207" s="343"/>
      <c r="BH207" s="343"/>
      <c r="BI207" s="343"/>
      <c r="BJ207" s="136"/>
      <c r="BK207" s="136"/>
      <c r="BL207" s="136"/>
      <c r="BM207" s="136"/>
      <c r="BN207" s="136"/>
      <c r="BO207" s="143"/>
      <c r="BP207" s="136"/>
      <c r="BQ207" s="136"/>
      <c r="BR207" s="136"/>
      <c r="BS207" s="136"/>
      <c r="BT207" s="136"/>
      <c r="BU207" s="143"/>
      <c r="BV207" s="136"/>
      <c r="BW207" s="136"/>
      <c r="BX207" s="136"/>
      <c r="BY207" s="136"/>
      <c r="BZ207" s="136"/>
      <c r="CA207" s="136"/>
      <c r="CB207" s="136"/>
      <c r="CC207" s="136"/>
      <c r="CD207" s="136"/>
      <c r="CE207" s="176"/>
      <c r="CF207" s="153"/>
      <c r="CG207" s="176"/>
      <c r="CH207" s="153"/>
      <c r="CI207" s="178"/>
      <c r="CJ207" s="178"/>
      <c r="CK207" s="178"/>
      <c r="CL207" s="136"/>
      <c r="CM207" s="136"/>
    </row>
    <row r="208" spans="2:91" ht="12.75" customHeight="1" x14ac:dyDescent="0.25">
      <c r="B208" s="136"/>
      <c r="C208" s="136"/>
      <c r="D208" s="343"/>
      <c r="E208" s="343"/>
      <c r="F208" s="343"/>
      <c r="G208" s="343"/>
      <c r="H208" s="343"/>
      <c r="I208" s="343"/>
      <c r="J208" s="343"/>
      <c r="K208" s="343"/>
      <c r="L208" s="343"/>
      <c r="M208" s="343"/>
      <c r="N208" s="343"/>
      <c r="O208" s="343"/>
      <c r="P208" s="343"/>
      <c r="Q208" s="343"/>
      <c r="R208" s="343"/>
      <c r="S208" s="343"/>
      <c r="T208" s="343"/>
      <c r="U208" s="343"/>
      <c r="V208" s="343"/>
      <c r="W208" s="343"/>
      <c r="X208" s="343"/>
      <c r="Y208" s="343"/>
      <c r="Z208" s="343"/>
      <c r="AA208" s="343"/>
      <c r="AB208" s="343"/>
      <c r="AC208" s="343"/>
      <c r="AD208" s="343"/>
      <c r="AE208" s="343"/>
      <c r="AF208" s="343"/>
      <c r="AG208" s="343"/>
      <c r="AH208" s="343"/>
      <c r="AI208" s="343"/>
      <c r="AJ208" s="343"/>
      <c r="AK208" s="343"/>
      <c r="AL208" s="343"/>
      <c r="AM208" s="343"/>
      <c r="AN208" s="343"/>
      <c r="AO208" s="343"/>
      <c r="AP208" s="343"/>
      <c r="AQ208" s="343"/>
      <c r="AR208" s="343"/>
      <c r="AS208" s="343"/>
      <c r="AT208" s="343"/>
      <c r="AU208" s="343"/>
      <c r="AV208" s="343"/>
      <c r="AW208" s="343"/>
      <c r="AX208" s="343"/>
      <c r="AY208" s="343"/>
      <c r="AZ208" s="343"/>
      <c r="BA208" s="343"/>
      <c r="BB208" s="343"/>
      <c r="BC208" s="343"/>
      <c r="BD208" s="343"/>
      <c r="BE208" s="343"/>
      <c r="BF208" s="343"/>
      <c r="BG208" s="343"/>
      <c r="BH208" s="343"/>
      <c r="BI208" s="343"/>
      <c r="BJ208" s="136"/>
      <c r="BK208" s="136"/>
      <c r="BL208" s="136"/>
      <c r="BM208" s="136"/>
      <c r="BN208" s="136"/>
      <c r="BO208" s="143"/>
      <c r="BP208" s="136"/>
      <c r="BQ208" s="136"/>
      <c r="BR208" s="136"/>
      <c r="BS208" s="136"/>
      <c r="BT208" s="136"/>
      <c r="BU208" s="143"/>
      <c r="BV208" s="136"/>
      <c r="BW208" s="136"/>
      <c r="BX208" s="136"/>
      <c r="BY208" s="136"/>
      <c r="BZ208" s="136"/>
      <c r="CA208" s="136"/>
      <c r="CB208" s="136"/>
      <c r="CC208" s="136"/>
      <c r="CD208" s="136"/>
      <c r="CE208" s="176"/>
      <c r="CF208" s="153"/>
      <c r="CG208" s="176"/>
      <c r="CH208" s="153"/>
      <c r="CI208" s="178"/>
      <c r="CJ208" s="178"/>
      <c r="CK208" s="178"/>
      <c r="CL208" s="136"/>
      <c r="CM208" s="136"/>
    </row>
    <row r="209" spans="2:207" ht="12.75" customHeight="1" x14ac:dyDescent="0.25">
      <c r="B209" s="136"/>
      <c r="C209" s="136"/>
      <c r="D209" s="343"/>
      <c r="E209" s="343"/>
      <c r="F209" s="343"/>
      <c r="G209" s="343"/>
      <c r="H209" s="343"/>
      <c r="I209" s="343"/>
      <c r="J209" s="343"/>
      <c r="K209" s="343"/>
      <c r="L209" s="343"/>
      <c r="M209" s="343"/>
      <c r="N209" s="343"/>
      <c r="O209" s="343"/>
      <c r="P209" s="343"/>
      <c r="Q209" s="343"/>
      <c r="R209" s="343"/>
      <c r="S209" s="343"/>
      <c r="T209" s="343"/>
      <c r="U209" s="343"/>
      <c r="V209" s="343"/>
      <c r="W209" s="343"/>
      <c r="X209" s="343"/>
      <c r="Y209" s="343"/>
      <c r="Z209" s="343"/>
      <c r="AA209" s="343"/>
      <c r="AB209" s="343"/>
      <c r="AC209" s="343"/>
      <c r="AD209" s="343"/>
      <c r="AE209" s="343"/>
      <c r="AF209" s="343"/>
      <c r="AG209" s="343"/>
      <c r="AH209" s="343"/>
      <c r="AI209" s="343"/>
      <c r="AJ209" s="343"/>
      <c r="AK209" s="343"/>
      <c r="AL209" s="343"/>
      <c r="AM209" s="343"/>
      <c r="AN209" s="343"/>
      <c r="AO209" s="343"/>
      <c r="AP209" s="343"/>
      <c r="AQ209" s="343"/>
      <c r="AR209" s="343"/>
      <c r="AS209" s="343"/>
      <c r="AT209" s="343"/>
      <c r="AU209" s="343"/>
      <c r="AV209" s="343"/>
      <c r="AW209" s="343"/>
      <c r="AX209" s="343"/>
      <c r="AY209" s="343"/>
      <c r="AZ209" s="343"/>
      <c r="BA209" s="343"/>
      <c r="BB209" s="343"/>
      <c r="BC209" s="343"/>
      <c r="BD209" s="343"/>
      <c r="BE209" s="343"/>
      <c r="BF209" s="343"/>
      <c r="BG209" s="343"/>
      <c r="BH209" s="343"/>
      <c r="BI209" s="343"/>
      <c r="BJ209" s="136"/>
      <c r="BK209" s="136"/>
      <c r="BL209" s="136"/>
      <c r="BM209" s="136"/>
      <c r="BN209" s="136"/>
      <c r="BO209" s="143"/>
      <c r="BP209" s="136"/>
      <c r="BQ209" s="136"/>
      <c r="BR209" s="136"/>
      <c r="BS209" s="136"/>
      <c r="BT209" s="136"/>
      <c r="BU209" s="143"/>
      <c r="BV209" s="136"/>
      <c r="BW209" s="136"/>
      <c r="BX209" s="136"/>
      <c r="BY209" s="136"/>
      <c r="BZ209" s="136"/>
      <c r="CA209" s="136"/>
      <c r="CB209" s="136"/>
      <c r="CC209" s="136"/>
      <c r="CD209" s="136"/>
      <c r="CE209" s="176"/>
      <c r="CF209" s="153"/>
      <c r="CG209" s="176"/>
      <c r="CH209" s="153"/>
      <c r="CI209" s="178"/>
      <c r="CJ209" s="178"/>
      <c r="CK209" s="178"/>
      <c r="CL209" s="136"/>
      <c r="CM209" s="136"/>
    </row>
    <row r="210" spans="2:207" ht="12.75" customHeight="1" x14ac:dyDescent="0.25">
      <c r="B210" s="136"/>
      <c r="C210" s="136"/>
      <c r="D210" s="343"/>
      <c r="E210" s="343"/>
      <c r="F210" s="343"/>
      <c r="G210" s="343"/>
      <c r="H210" s="343"/>
      <c r="I210" s="343"/>
      <c r="J210" s="343"/>
      <c r="K210" s="343"/>
      <c r="L210" s="343"/>
      <c r="M210" s="343"/>
      <c r="N210" s="343"/>
      <c r="O210" s="343"/>
      <c r="P210" s="343"/>
      <c r="Q210" s="343"/>
      <c r="R210" s="343"/>
      <c r="S210" s="343"/>
      <c r="T210" s="343"/>
      <c r="U210" s="343"/>
      <c r="V210" s="343"/>
      <c r="W210" s="343"/>
      <c r="X210" s="343"/>
      <c r="Y210" s="343"/>
      <c r="Z210" s="343"/>
      <c r="AA210" s="343"/>
      <c r="AB210" s="343"/>
      <c r="AC210" s="343"/>
      <c r="AD210" s="343"/>
      <c r="AE210" s="343"/>
      <c r="AF210" s="343"/>
      <c r="AG210" s="343"/>
      <c r="AH210" s="343"/>
      <c r="AI210" s="343"/>
      <c r="AJ210" s="343"/>
      <c r="AK210" s="343"/>
      <c r="AL210" s="343"/>
      <c r="AM210" s="343"/>
      <c r="AN210" s="343"/>
      <c r="AO210" s="343"/>
      <c r="AP210" s="343"/>
      <c r="AQ210" s="343"/>
      <c r="AR210" s="343"/>
      <c r="AS210" s="343"/>
      <c r="AT210" s="343"/>
      <c r="AU210" s="343"/>
      <c r="AV210" s="343"/>
      <c r="AW210" s="343"/>
      <c r="AX210" s="343"/>
      <c r="AY210" s="343"/>
      <c r="AZ210" s="343"/>
      <c r="BA210" s="343"/>
      <c r="BB210" s="343"/>
      <c r="BC210" s="343"/>
      <c r="BD210" s="343"/>
      <c r="BE210" s="343"/>
      <c r="BF210" s="343"/>
      <c r="BG210" s="343"/>
      <c r="BH210" s="343"/>
      <c r="BI210" s="343"/>
      <c r="BJ210" s="136"/>
      <c r="BK210" s="136"/>
      <c r="BL210" s="136"/>
      <c r="BM210" s="136"/>
      <c r="BN210" s="136"/>
      <c r="BO210" s="143"/>
      <c r="BP210" s="136"/>
      <c r="BQ210" s="136"/>
      <c r="BR210" s="136"/>
      <c r="BS210" s="136"/>
      <c r="BT210" s="136"/>
      <c r="BU210" s="143"/>
      <c r="BV210" s="136"/>
      <c r="BW210" s="136"/>
      <c r="BX210" s="136"/>
      <c r="BY210" s="136"/>
      <c r="BZ210" s="136"/>
      <c r="CA210" s="136"/>
      <c r="CB210" s="136"/>
      <c r="CC210" s="136"/>
      <c r="CD210" s="136"/>
      <c r="CE210" s="176"/>
      <c r="CF210" s="153"/>
      <c r="CG210" s="176"/>
      <c r="CH210" s="153"/>
      <c r="CI210" s="178"/>
      <c r="CJ210" s="178"/>
      <c r="CK210" s="111" t="s">
        <v>286</v>
      </c>
      <c r="CL210" s="136"/>
      <c r="CM210" s="136"/>
    </row>
    <row r="211" spans="2:207" ht="12.75" customHeight="1" x14ac:dyDescent="0.25">
      <c r="B211" s="136"/>
      <c r="C211" s="136"/>
      <c r="D211" s="343"/>
      <c r="E211" s="343"/>
      <c r="F211" s="343"/>
      <c r="G211" s="343"/>
      <c r="H211" s="343"/>
      <c r="I211" s="343"/>
      <c r="J211" s="343"/>
      <c r="K211" s="343"/>
      <c r="L211" s="343"/>
      <c r="M211" s="343"/>
      <c r="N211" s="343"/>
      <c r="O211" s="343"/>
      <c r="P211" s="343"/>
      <c r="Q211" s="343"/>
      <c r="R211" s="343"/>
      <c r="S211" s="343"/>
      <c r="T211" s="343"/>
      <c r="U211" s="343"/>
      <c r="V211" s="343"/>
      <c r="W211" s="343"/>
      <c r="X211" s="343"/>
      <c r="Y211" s="343"/>
      <c r="Z211" s="343"/>
      <c r="AA211" s="343"/>
      <c r="AB211" s="343"/>
      <c r="AC211" s="343"/>
      <c r="AD211" s="343"/>
      <c r="AE211" s="343"/>
      <c r="AF211" s="343"/>
      <c r="AG211" s="343"/>
      <c r="AH211" s="343"/>
      <c r="AI211" s="343"/>
      <c r="AJ211" s="343"/>
      <c r="AK211" s="343"/>
      <c r="AL211" s="343"/>
      <c r="AM211" s="343"/>
      <c r="AN211" s="343"/>
      <c r="AO211" s="343"/>
      <c r="AP211" s="343"/>
      <c r="AQ211" s="343"/>
      <c r="AR211" s="343"/>
      <c r="AS211" s="343"/>
      <c r="AT211" s="343"/>
      <c r="AU211" s="343"/>
      <c r="AV211" s="343"/>
      <c r="AW211" s="343"/>
      <c r="AX211" s="343"/>
      <c r="AY211" s="343"/>
      <c r="AZ211" s="343"/>
      <c r="BA211" s="343"/>
      <c r="BB211" s="343"/>
      <c r="BC211" s="343"/>
      <c r="BD211" s="343"/>
      <c r="BE211" s="343"/>
      <c r="BF211" s="343"/>
      <c r="BG211" s="343"/>
      <c r="BH211" s="343"/>
      <c r="BI211" s="343"/>
      <c r="BJ211" s="136"/>
      <c r="BK211" s="136"/>
      <c r="BL211" s="136"/>
      <c r="BM211" s="136"/>
      <c r="BN211" s="136"/>
      <c r="BO211" s="143"/>
      <c r="BP211" s="136"/>
      <c r="BQ211" s="136"/>
      <c r="BR211" s="136"/>
      <c r="BS211" s="136"/>
      <c r="BT211" s="136"/>
      <c r="BU211" s="143"/>
      <c r="BV211" s="136"/>
      <c r="BW211" s="136"/>
      <c r="BX211" s="136"/>
      <c r="BY211" s="136"/>
      <c r="BZ211" s="136"/>
      <c r="CA211" s="136"/>
      <c r="CB211" s="136"/>
      <c r="CC211" s="136"/>
      <c r="CD211" s="136"/>
      <c r="CE211" s="176"/>
      <c r="CF211" s="153"/>
      <c r="CG211" s="176"/>
      <c r="CH211" s="153"/>
      <c r="CI211" s="178"/>
      <c r="CJ211" s="178"/>
      <c r="CK211" s="178"/>
      <c r="CL211" s="136"/>
      <c r="CM211" s="136"/>
    </row>
    <row r="212" spans="2:207" ht="11.25" customHeight="1" x14ac:dyDescent="0.25">
      <c r="B212" s="136"/>
      <c r="C212" s="136"/>
      <c r="D212" s="343"/>
      <c r="E212" s="343"/>
      <c r="F212" s="343"/>
      <c r="G212" s="343"/>
      <c r="H212" s="343"/>
      <c r="I212" s="343"/>
      <c r="J212" s="343"/>
      <c r="K212" s="343"/>
      <c r="L212" s="343"/>
      <c r="M212" s="343"/>
      <c r="N212" s="343"/>
      <c r="O212" s="343"/>
      <c r="P212" s="343"/>
      <c r="Q212" s="343"/>
      <c r="R212" s="343"/>
      <c r="S212" s="343"/>
      <c r="T212" s="343"/>
      <c r="U212" s="343"/>
      <c r="V212" s="343"/>
      <c r="W212" s="343"/>
      <c r="X212" s="343"/>
      <c r="Y212" s="343"/>
      <c r="Z212" s="343"/>
      <c r="AA212" s="343"/>
      <c r="AB212" s="343"/>
      <c r="AC212" s="343"/>
      <c r="AD212" s="343"/>
      <c r="AE212" s="343"/>
      <c r="AF212" s="343"/>
      <c r="AG212" s="343"/>
      <c r="AH212" s="343"/>
      <c r="AI212" s="343"/>
      <c r="AJ212" s="343"/>
      <c r="AK212" s="343"/>
      <c r="AL212" s="343"/>
      <c r="AM212" s="343"/>
      <c r="AN212" s="343"/>
      <c r="AO212" s="343"/>
      <c r="AP212" s="343"/>
      <c r="AQ212" s="343"/>
      <c r="AR212" s="343"/>
      <c r="AS212" s="343"/>
      <c r="AT212" s="343"/>
      <c r="AU212" s="343"/>
      <c r="AV212" s="343"/>
      <c r="AW212" s="343"/>
      <c r="AX212" s="343"/>
      <c r="AY212" s="343"/>
      <c r="AZ212" s="343"/>
      <c r="BA212" s="343"/>
      <c r="BB212" s="343"/>
      <c r="BC212" s="343"/>
      <c r="BD212" s="343"/>
      <c r="BE212" s="343"/>
      <c r="BF212" s="343"/>
      <c r="BG212" s="343"/>
      <c r="BH212" s="343"/>
      <c r="BI212" s="343"/>
      <c r="BJ212" s="136"/>
      <c r="BK212" s="136"/>
      <c r="BL212" s="136"/>
      <c r="BM212" s="136"/>
      <c r="BN212" s="136"/>
      <c r="BO212" s="143"/>
      <c r="BP212" s="136"/>
      <c r="BQ212" s="136"/>
      <c r="BR212" s="136"/>
      <c r="BS212" s="136"/>
      <c r="BT212" s="136"/>
      <c r="BU212" s="143"/>
      <c r="BV212" s="136"/>
      <c r="BW212" s="136"/>
      <c r="BX212" s="136"/>
      <c r="BY212" s="136"/>
      <c r="BZ212" s="136"/>
      <c r="CA212" s="136"/>
      <c r="CB212" s="136"/>
      <c r="CC212" s="136"/>
      <c r="CD212" s="136"/>
      <c r="CE212" s="176"/>
      <c r="CF212" s="153"/>
      <c r="CG212" s="176"/>
      <c r="CH212" s="153"/>
      <c r="CI212" s="178"/>
      <c r="CJ212" s="178"/>
      <c r="CK212" s="178"/>
      <c r="CL212" s="136"/>
      <c r="CM212" s="136"/>
      <c r="CN212" s="173" t="s">
        <v>214</v>
      </c>
    </row>
    <row r="213" spans="2:207" ht="11.25" customHeight="1" x14ac:dyDescent="0.25">
      <c r="B213" s="136"/>
      <c r="C213" s="136"/>
      <c r="D213" s="343"/>
      <c r="E213" s="343"/>
      <c r="F213" s="343"/>
      <c r="G213" s="343"/>
      <c r="H213" s="343"/>
      <c r="I213" s="343"/>
      <c r="J213" s="343"/>
      <c r="K213" s="343"/>
      <c r="L213" s="343"/>
      <c r="M213" s="343"/>
      <c r="N213" s="343"/>
      <c r="O213" s="343"/>
      <c r="P213" s="343"/>
      <c r="Q213" s="343"/>
      <c r="R213" s="343"/>
      <c r="S213" s="343"/>
      <c r="T213" s="343"/>
      <c r="U213" s="343"/>
      <c r="V213" s="343"/>
      <c r="W213" s="343"/>
      <c r="X213" s="343"/>
      <c r="Y213" s="343"/>
      <c r="Z213" s="343"/>
      <c r="AA213" s="343"/>
      <c r="AB213" s="343"/>
      <c r="AC213" s="343"/>
      <c r="AD213" s="343"/>
      <c r="AE213" s="343"/>
      <c r="AF213" s="343"/>
      <c r="AG213" s="343"/>
      <c r="AH213" s="343"/>
      <c r="AI213" s="343"/>
      <c r="AJ213" s="343"/>
      <c r="AK213" s="343"/>
      <c r="AL213" s="343"/>
      <c r="AM213" s="343"/>
      <c r="AN213" s="343"/>
      <c r="AO213" s="343"/>
      <c r="AP213" s="343"/>
      <c r="AQ213" s="343"/>
      <c r="AR213" s="343"/>
      <c r="AS213" s="343"/>
      <c r="AT213" s="343"/>
      <c r="AU213" s="343"/>
      <c r="AV213" s="343"/>
      <c r="AW213" s="343"/>
      <c r="AX213" s="343"/>
      <c r="AY213" s="343"/>
      <c r="AZ213" s="343"/>
      <c r="BA213" s="343"/>
      <c r="BB213" s="343"/>
      <c r="BC213" s="343"/>
      <c r="BD213" s="343"/>
      <c r="BE213" s="343"/>
      <c r="BF213" s="343"/>
      <c r="BG213" s="343"/>
      <c r="BH213" s="343"/>
      <c r="BI213" s="343"/>
      <c r="BJ213" s="136"/>
      <c r="BK213" s="136"/>
      <c r="BL213" s="136"/>
      <c r="BM213" s="136"/>
      <c r="BN213" s="136"/>
      <c r="BO213" s="143"/>
      <c r="BP213" s="136"/>
      <c r="BQ213" s="136"/>
      <c r="BR213" s="136"/>
      <c r="BS213" s="136"/>
      <c r="BT213" s="136"/>
      <c r="BU213" s="143"/>
      <c r="BV213" s="136"/>
      <c r="BW213" s="136"/>
      <c r="BX213" s="136"/>
      <c r="BY213" s="136"/>
      <c r="BZ213" s="136"/>
      <c r="CA213" s="136"/>
      <c r="CB213" s="136"/>
      <c r="CC213" s="136"/>
      <c r="CD213" s="136"/>
      <c r="CE213" s="176"/>
      <c r="CF213" s="153"/>
      <c r="CG213" s="176"/>
      <c r="CH213" s="153"/>
      <c r="CI213" s="178"/>
      <c r="CJ213" s="178"/>
      <c r="CK213" s="178"/>
      <c r="CL213" s="136"/>
      <c r="CM213" s="136"/>
    </row>
    <row r="214" spans="2:207" ht="13.2" customHeight="1" x14ac:dyDescent="0.25">
      <c r="D214" s="647" t="s">
        <v>287</v>
      </c>
      <c r="E214" s="647"/>
      <c r="F214" s="647"/>
      <c r="G214" s="647"/>
      <c r="H214" s="647"/>
      <c r="I214" s="647"/>
      <c r="J214" s="647"/>
      <c r="K214" s="647"/>
      <c r="L214" s="647"/>
      <c r="M214" s="647"/>
      <c r="N214" s="647"/>
      <c r="O214" s="647"/>
      <c r="P214" s="647"/>
      <c r="Q214" s="647"/>
      <c r="R214" s="647"/>
      <c r="S214" s="647"/>
      <c r="T214" s="647"/>
      <c r="U214" s="647"/>
      <c r="V214" s="647"/>
      <c r="W214" s="647"/>
      <c r="X214" s="647"/>
      <c r="Y214" s="647"/>
      <c r="Z214" s="647"/>
      <c r="AA214" s="647"/>
      <c r="AB214" s="647"/>
      <c r="AC214" s="647"/>
      <c r="AD214" s="647"/>
      <c r="AE214" s="647"/>
      <c r="AF214" s="647"/>
      <c r="AG214" s="647"/>
      <c r="AH214" s="647"/>
      <c r="AI214" s="647"/>
      <c r="AJ214" s="647"/>
      <c r="AK214" s="647"/>
      <c r="AL214" s="647"/>
      <c r="AM214" s="647"/>
      <c r="AN214" s="647"/>
      <c r="AO214" s="647"/>
      <c r="AP214" s="647"/>
      <c r="AQ214" s="647"/>
      <c r="AR214" s="647"/>
      <c r="AS214" s="647"/>
      <c r="AT214" s="647"/>
      <c r="AU214" s="647"/>
      <c r="AV214" s="647"/>
      <c r="AW214" s="647"/>
      <c r="AX214" s="647"/>
      <c r="AY214" s="647"/>
      <c r="AZ214" s="647"/>
      <c r="BA214" s="647"/>
      <c r="BB214" s="647"/>
      <c r="BC214" s="647"/>
      <c r="BD214" s="647"/>
      <c r="BE214" s="647"/>
      <c r="BF214" s="647"/>
      <c r="BG214" s="647"/>
      <c r="BH214" s="647"/>
      <c r="BI214" s="647"/>
      <c r="BJ214" s="647"/>
      <c r="BK214" s="647"/>
      <c r="BL214" s="647"/>
      <c r="BM214" s="647"/>
      <c r="BN214" s="647"/>
      <c r="BO214" s="647"/>
      <c r="BP214" s="647"/>
      <c r="BQ214" s="647"/>
      <c r="BR214" s="647"/>
      <c r="BS214" s="647"/>
      <c r="BT214" s="647"/>
      <c r="BU214" s="647"/>
      <c r="BV214" s="647"/>
      <c r="BW214" s="647"/>
      <c r="BX214" s="647"/>
      <c r="BY214" s="647"/>
      <c r="BZ214" s="647"/>
      <c r="CA214" s="647"/>
      <c r="CB214" s="647"/>
      <c r="CC214" s="647"/>
      <c r="CD214" s="647"/>
      <c r="CE214" s="647"/>
      <c r="CF214" s="647"/>
      <c r="CG214" s="647"/>
      <c r="CH214" s="647"/>
      <c r="CI214" s="647"/>
      <c r="CJ214" s="647"/>
      <c r="CK214" s="647"/>
      <c r="CL214" s="647"/>
      <c r="CM214" s="647"/>
      <c r="CN214" s="647"/>
      <c r="CO214" s="647"/>
      <c r="CP214" s="121"/>
      <c r="CV214" s="651" t="str">
        <f>CV76</f>
        <v>STEFAN STRYDOM FINANCIAL SERVICES (PTY) LTD</v>
      </c>
      <c r="CW214" s="652"/>
      <c r="CX214" s="653"/>
    </row>
    <row r="215" spans="2:207" ht="3" customHeight="1" x14ac:dyDescent="0.25"/>
    <row r="216" spans="2:207" ht="13.2" customHeight="1" x14ac:dyDescent="0.25">
      <c r="D216" s="648" t="s">
        <v>288</v>
      </c>
      <c r="E216" s="649"/>
      <c r="F216" s="649"/>
      <c r="G216" s="649"/>
      <c r="H216" s="649"/>
      <c r="I216" s="649"/>
      <c r="J216" s="649"/>
      <c r="K216" s="649"/>
      <c r="L216" s="649"/>
      <c r="M216" s="649"/>
      <c r="N216" s="649"/>
      <c r="O216" s="649"/>
      <c r="P216" s="649"/>
      <c r="Q216" s="649"/>
      <c r="R216" s="649"/>
      <c r="S216" s="649"/>
      <c r="T216" s="649"/>
      <c r="U216" s="649"/>
      <c r="V216" s="649"/>
      <c r="W216" s="649"/>
      <c r="X216" s="649"/>
      <c r="Y216" s="649"/>
      <c r="Z216" s="649"/>
      <c r="AA216" s="649"/>
      <c r="AB216" s="649"/>
      <c r="AC216" s="649"/>
      <c r="AD216" s="649"/>
      <c r="AE216" s="649"/>
      <c r="AF216" s="649"/>
      <c r="AG216" s="649"/>
      <c r="AH216" s="649"/>
      <c r="AI216" s="649"/>
      <c r="AJ216" s="649"/>
      <c r="AK216" s="649"/>
      <c r="AL216" s="649"/>
      <c r="AM216" s="649"/>
      <c r="AN216" s="649"/>
      <c r="AO216" s="649"/>
      <c r="AP216" s="649"/>
      <c r="AQ216" s="649"/>
      <c r="AR216" s="649"/>
      <c r="AS216" s="649"/>
      <c r="AT216" s="649"/>
      <c r="AU216" s="649"/>
      <c r="AV216" s="649"/>
      <c r="AW216" s="649"/>
      <c r="AX216" s="649"/>
      <c r="AY216" s="649"/>
      <c r="AZ216" s="649"/>
      <c r="BA216" s="649"/>
      <c r="BB216" s="649"/>
      <c r="BC216" s="649"/>
      <c r="BD216" s="649"/>
      <c r="BE216" s="649"/>
      <c r="BF216" s="649"/>
      <c r="BG216" s="649"/>
      <c r="BH216" s="649"/>
      <c r="BI216" s="649"/>
      <c r="BJ216" s="649"/>
      <c r="BK216" s="649"/>
      <c r="BL216" s="649"/>
      <c r="BM216" s="649"/>
      <c r="BN216" s="649"/>
      <c r="BO216" s="649"/>
      <c r="BP216" s="649"/>
      <c r="BQ216" s="649"/>
      <c r="BR216" s="649"/>
      <c r="BS216" s="649"/>
      <c r="BT216" s="649"/>
      <c r="BU216" s="649"/>
      <c r="BV216" s="649"/>
      <c r="BW216" s="649"/>
      <c r="BX216" s="649"/>
      <c r="BY216" s="649"/>
      <c r="BZ216" s="649"/>
      <c r="CA216" s="649"/>
      <c r="CB216" s="649"/>
      <c r="CC216" s="649"/>
      <c r="CD216" s="649"/>
      <c r="CE216" s="649"/>
      <c r="CF216" s="649"/>
      <c r="CG216" s="649"/>
      <c r="CH216" s="649"/>
      <c r="CI216" s="649"/>
      <c r="CJ216" s="649"/>
      <c r="CK216" s="649"/>
      <c r="CL216" s="649"/>
      <c r="CM216" s="649"/>
      <c r="CN216" s="649"/>
      <c r="CO216" s="650"/>
      <c r="CP216" s="183"/>
    </row>
    <row r="217" spans="2:207" ht="3" customHeight="1" x14ac:dyDescent="0.25">
      <c r="E217" s="123"/>
      <c r="F217" s="123"/>
      <c r="G217" s="123"/>
      <c r="H217" s="123"/>
      <c r="I217" s="123"/>
      <c r="J217" s="123"/>
      <c r="K217" s="123"/>
      <c r="L217" s="123"/>
      <c r="M217" s="123"/>
      <c r="N217" s="123"/>
      <c r="O217" s="124">
        <v>1</v>
      </c>
      <c r="P217" s="124"/>
      <c r="Q217" s="124">
        <f>1+O217</f>
        <v>2</v>
      </c>
      <c r="R217" s="124"/>
      <c r="S217" s="124">
        <f>1+Q217</f>
        <v>3</v>
      </c>
      <c r="T217" s="124"/>
      <c r="U217" s="124">
        <f>1+S217</f>
        <v>4</v>
      </c>
      <c r="V217" s="124"/>
      <c r="W217" s="124">
        <f>1+U217</f>
        <v>5</v>
      </c>
      <c r="X217" s="124"/>
      <c r="Y217" s="124">
        <f>1+W217</f>
        <v>6</v>
      </c>
      <c r="Z217" s="124"/>
      <c r="AA217" s="124">
        <f>1+Y217</f>
        <v>7</v>
      </c>
      <c r="AB217" s="124"/>
      <c r="AC217" s="124">
        <f>1+AA217</f>
        <v>8</v>
      </c>
      <c r="AD217" s="124"/>
      <c r="AE217" s="124">
        <f>1+AC217</f>
        <v>9</v>
      </c>
      <c r="AF217" s="124"/>
      <c r="AG217" s="124">
        <f>1+AE217</f>
        <v>10</v>
      </c>
      <c r="AH217" s="124"/>
      <c r="AI217" s="124">
        <f>1+AG217</f>
        <v>11</v>
      </c>
      <c r="AJ217" s="124"/>
      <c r="AK217" s="124">
        <f>1+AI217</f>
        <v>12</v>
      </c>
      <c r="AL217" s="124"/>
      <c r="AM217" s="124">
        <f>1+AK217</f>
        <v>13</v>
      </c>
      <c r="AN217" s="124"/>
      <c r="AO217" s="124">
        <f>1+AM217</f>
        <v>14</v>
      </c>
      <c r="AP217" s="124"/>
      <c r="AQ217" s="124">
        <f>1+AO217</f>
        <v>15</v>
      </c>
      <c r="AR217" s="124"/>
      <c r="AS217" s="124">
        <f>1+AQ217</f>
        <v>16</v>
      </c>
      <c r="AT217" s="124"/>
      <c r="AU217" s="124">
        <f>1+AS217</f>
        <v>17</v>
      </c>
      <c r="AV217" s="124"/>
      <c r="AW217" s="124">
        <f>1+AU217</f>
        <v>18</v>
      </c>
      <c r="AX217" s="124"/>
      <c r="AY217" s="124">
        <f>1+AW217</f>
        <v>19</v>
      </c>
      <c r="AZ217" s="124"/>
      <c r="BA217" s="124">
        <f>1+AY217</f>
        <v>20</v>
      </c>
      <c r="BB217" s="124"/>
      <c r="BC217" s="124">
        <f>1+BA217</f>
        <v>21</v>
      </c>
      <c r="BD217" s="124"/>
      <c r="BE217" s="124">
        <f>1+BC217</f>
        <v>22</v>
      </c>
      <c r="BF217" s="124"/>
      <c r="BG217" s="124">
        <f>1+BE217</f>
        <v>23</v>
      </c>
      <c r="BH217" s="124"/>
      <c r="BI217" s="124">
        <f>1+BG217</f>
        <v>24</v>
      </c>
      <c r="BJ217" s="124"/>
      <c r="BK217" s="124">
        <f>1+BI217</f>
        <v>25</v>
      </c>
      <c r="BL217" s="124"/>
      <c r="BM217" s="124">
        <f>1+BK217</f>
        <v>26</v>
      </c>
      <c r="BN217" s="124"/>
      <c r="BO217" s="124">
        <f>1+BM217</f>
        <v>27</v>
      </c>
      <c r="BP217" s="124"/>
      <c r="BQ217" s="124">
        <f>1+BO217</f>
        <v>28</v>
      </c>
      <c r="BR217" s="124"/>
      <c r="BS217" s="124">
        <f>1+BQ217</f>
        <v>29</v>
      </c>
      <c r="BT217" s="124"/>
      <c r="BU217" s="124">
        <f>1+BS217</f>
        <v>30</v>
      </c>
      <c r="BV217" s="124"/>
      <c r="BW217" s="124">
        <f>1+BU217</f>
        <v>31</v>
      </c>
      <c r="BX217" s="124"/>
      <c r="BY217" s="124">
        <f>1+BW217</f>
        <v>32</v>
      </c>
      <c r="BZ217" s="124"/>
      <c r="CA217" s="124">
        <f>1+BY217</f>
        <v>33</v>
      </c>
      <c r="CB217" s="124"/>
      <c r="CC217" s="124">
        <f>1+CA217</f>
        <v>34</v>
      </c>
      <c r="CD217" s="124"/>
      <c r="CE217" s="124"/>
      <c r="CF217" s="124"/>
      <c r="CG217" s="124"/>
      <c r="CH217" s="124"/>
      <c r="CI217" s="124"/>
      <c r="CJ217" s="124">
        <f>1+CC217</f>
        <v>35</v>
      </c>
      <c r="CK217" s="124"/>
      <c r="CL217" s="124"/>
      <c r="CM217" s="124">
        <f>1+CJ217</f>
        <v>36</v>
      </c>
      <c r="CN217" s="124"/>
      <c r="CO217" s="124">
        <f>1+CM217</f>
        <v>37</v>
      </c>
      <c r="CP217" s="125"/>
    </row>
    <row r="218" spans="2:207" ht="12.75" customHeight="1" x14ac:dyDescent="0.25">
      <c r="D218" s="126" t="s">
        <v>218</v>
      </c>
      <c r="N218" s="127"/>
      <c r="O218" s="139" t="str">
        <f>CZ218</f>
        <v>S</v>
      </c>
      <c r="P218" s="174"/>
      <c r="Q218" s="139" t="str">
        <f>DB218</f>
        <v>T</v>
      </c>
      <c r="R218" s="174"/>
      <c r="S218" s="139" t="str">
        <f>DD218</f>
        <v>E</v>
      </c>
      <c r="T218" s="174"/>
      <c r="U218" s="139" t="str">
        <f>DF218</f>
        <v>F</v>
      </c>
      <c r="V218" s="174"/>
      <c r="W218" s="139" t="str">
        <f>DH218</f>
        <v>A</v>
      </c>
      <c r="X218" s="174"/>
      <c r="Y218" s="139" t="str">
        <f>DJ218</f>
        <v>N</v>
      </c>
      <c r="Z218" s="174"/>
      <c r="AA218" s="139" t="str">
        <f>DL218</f>
        <v xml:space="preserve"> </v>
      </c>
      <c r="AB218" s="174"/>
      <c r="AC218" s="139" t="str">
        <f>DN218</f>
        <v>S</v>
      </c>
      <c r="AD218" s="174"/>
      <c r="AE218" s="139" t="str">
        <f>DP218</f>
        <v>T</v>
      </c>
      <c r="AF218" s="174"/>
      <c r="AG218" s="139" t="str">
        <f>DR218</f>
        <v>R</v>
      </c>
      <c r="AH218" s="174"/>
      <c r="AI218" s="139" t="str">
        <f>DT218</f>
        <v>Y</v>
      </c>
      <c r="AJ218" s="174"/>
      <c r="AK218" s="139" t="str">
        <f>DV218</f>
        <v>D</v>
      </c>
      <c r="AL218" s="174"/>
      <c r="AM218" s="139" t="str">
        <f>DX218</f>
        <v>O</v>
      </c>
      <c r="AN218" s="174"/>
      <c r="AO218" s="139" t="str">
        <f>DZ218</f>
        <v>M</v>
      </c>
      <c r="AP218" s="174"/>
      <c r="AQ218" s="139" t="str">
        <f>EB218</f>
        <v xml:space="preserve"> </v>
      </c>
      <c r="AR218" s="174"/>
      <c r="AS218" s="139" t="str">
        <f>ED218</f>
        <v>F</v>
      </c>
      <c r="AT218" s="174"/>
      <c r="AU218" s="139" t="str">
        <f>EF218</f>
        <v>I</v>
      </c>
      <c r="AV218" s="174"/>
      <c r="AW218" s="139" t="str">
        <f>EH218</f>
        <v>N</v>
      </c>
      <c r="AX218" s="174"/>
      <c r="AY218" s="139" t="str">
        <f>EJ218</f>
        <v>A</v>
      </c>
      <c r="AZ218" s="174"/>
      <c r="BA218" s="139" t="str">
        <f>EL218</f>
        <v>N</v>
      </c>
      <c r="BB218" s="174"/>
      <c r="BC218" s="139" t="str">
        <f>EN218</f>
        <v>C</v>
      </c>
      <c r="BD218" s="174"/>
      <c r="BE218" s="139" t="str">
        <f>EP218</f>
        <v>I</v>
      </c>
      <c r="BF218" s="174"/>
      <c r="BG218" s="139" t="str">
        <f>ER218</f>
        <v>A</v>
      </c>
      <c r="BH218" s="174"/>
      <c r="BI218" s="139" t="str">
        <f>ET218</f>
        <v>L</v>
      </c>
      <c r="BJ218" s="174"/>
      <c r="BK218" s="139" t="str">
        <f>EV218</f>
        <v xml:space="preserve"> </v>
      </c>
      <c r="BL218" s="174"/>
      <c r="BM218" s="139" t="str">
        <f>EX218</f>
        <v>S</v>
      </c>
      <c r="BN218" s="174"/>
      <c r="BO218" s="139" t="str">
        <f>EZ218</f>
        <v>E</v>
      </c>
      <c r="BP218" s="174"/>
      <c r="BQ218" s="139" t="str">
        <f>FB218</f>
        <v>R</v>
      </c>
      <c r="BR218" s="174"/>
      <c r="BS218" s="139" t="str">
        <f>FD218</f>
        <v>V</v>
      </c>
      <c r="BT218" s="174"/>
      <c r="BU218" s="139" t="str">
        <f>FF218</f>
        <v>I</v>
      </c>
      <c r="BV218" s="174"/>
      <c r="BW218" s="139" t="str">
        <f>FH218</f>
        <v>C</v>
      </c>
      <c r="BX218" s="174"/>
      <c r="BY218" s="139" t="str">
        <f>FJ218</f>
        <v>E</v>
      </c>
      <c r="BZ218" s="174"/>
      <c r="CA218" s="139" t="str">
        <f>FL218</f>
        <v>S</v>
      </c>
      <c r="CB218" s="174"/>
      <c r="CC218" s="139" t="str">
        <f>FN218</f>
        <v xml:space="preserve"> </v>
      </c>
      <c r="CD218" s="174"/>
      <c r="CE218" s="139" t="str">
        <f>FP218</f>
        <v>(</v>
      </c>
      <c r="CF218" s="174"/>
      <c r="CG218" s="139" t="str">
        <f>FR218</f>
        <v>P</v>
      </c>
      <c r="CH218" s="174"/>
      <c r="CI218" s="139" t="str">
        <f>FT218</f>
        <v>T</v>
      </c>
      <c r="CJ218" s="175"/>
      <c r="CK218" s="139" t="str">
        <f>FV218</f>
        <v>Y</v>
      </c>
      <c r="CL218" s="174"/>
      <c r="CM218" s="139" t="str">
        <f>FX218</f>
        <v>)</v>
      </c>
      <c r="CN218" s="174"/>
      <c r="CO218" s="139" t="str">
        <f>FZ218</f>
        <v xml:space="preserve"> </v>
      </c>
      <c r="CV218" s="651" t="str">
        <f>CV214</f>
        <v>STEFAN STRYDOM FINANCIAL SERVICES (PTY) LTD</v>
      </c>
      <c r="CW218" s="652"/>
      <c r="CX218" s="653"/>
      <c r="CZ218" s="131" t="str">
        <f>MID($CV218,CZ$25,1)</f>
        <v>S</v>
      </c>
      <c r="DB218" s="131" t="str">
        <f>MID($CV218,DB$25,1)</f>
        <v>T</v>
      </c>
      <c r="DD218" s="131" t="str">
        <f>MID($CV218,DD$25,1)</f>
        <v>E</v>
      </c>
      <c r="DF218" s="131" t="str">
        <f>MID($CV218,DF$25,1)</f>
        <v>F</v>
      </c>
      <c r="DH218" s="131" t="str">
        <f>MID($CV218,DH$25,1)</f>
        <v>A</v>
      </c>
      <c r="DJ218" s="131" t="str">
        <f>MID($CV218,DJ$25,1)</f>
        <v>N</v>
      </c>
      <c r="DL218" s="131" t="str">
        <f>MID($CV218,DL$25,1)</f>
        <v xml:space="preserve"> </v>
      </c>
      <c r="DN218" s="131" t="str">
        <f>MID($CV218,DN$25,1)</f>
        <v>S</v>
      </c>
      <c r="DP218" s="131" t="str">
        <f>MID($CV218,DP$25,1)</f>
        <v>T</v>
      </c>
      <c r="DR218" s="131" t="str">
        <f>MID($CV218,DR$25,1)</f>
        <v>R</v>
      </c>
      <c r="DT218" s="131" t="str">
        <f>MID($CV218,DT$25,1)</f>
        <v>Y</v>
      </c>
      <c r="DV218" s="131" t="str">
        <f>MID($CV218,DV$25,1)</f>
        <v>D</v>
      </c>
      <c r="DX218" s="131" t="str">
        <f>MID($CV218,DX$25,1)</f>
        <v>O</v>
      </c>
      <c r="DZ218" s="131" t="str">
        <f>MID($CV218,DZ$25,1)</f>
        <v>M</v>
      </c>
      <c r="EB218" s="131" t="str">
        <f>MID($CV218,EB$25,1)</f>
        <v xml:space="preserve"> </v>
      </c>
      <c r="ED218" s="131" t="str">
        <f>MID($CV218,ED$25,1)</f>
        <v>F</v>
      </c>
      <c r="EF218" s="131" t="str">
        <f>MID($CV218,EF$25,1)</f>
        <v>I</v>
      </c>
      <c r="EH218" s="131" t="str">
        <f>MID($CV218,EH$25,1)</f>
        <v>N</v>
      </c>
      <c r="EJ218" s="131" t="str">
        <f>MID($CV218,EJ$25,1)</f>
        <v>A</v>
      </c>
      <c r="EL218" s="131" t="str">
        <f>MID($CV218,EL$25,1)</f>
        <v>N</v>
      </c>
      <c r="EN218" s="131" t="str">
        <f>MID($CV218,EN$25,1)</f>
        <v>C</v>
      </c>
      <c r="EP218" s="131" t="str">
        <f>MID($CV218,EP$25,1)</f>
        <v>I</v>
      </c>
      <c r="ER218" s="131" t="str">
        <f>MID($CV218,ER$25,1)</f>
        <v>A</v>
      </c>
      <c r="ET218" s="131" t="str">
        <f>MID($CV218,ET$25,1)</f>
        <v>L</v>
      </c>
      <c r="EV218" s="131" t="str">
        <f>MID($CV218,EV$25,1)</f>
        <v xml:space="preserve"> </v>
      </c>
      <c r="EX218" s="131" t="str">
        <f>MID($CV218,EX$25,1)</f>
        <v>S</v>
      </c>
      <c r="EZ218" s="131" t="str">
        <f>MID($CV218,EZ$25,1)</f>
        <v>E</v>
      </c>
      <c r="FB218" s="131" t="str">
        <f>MID($CV218,FB$25,1)</f>
        <v>R</v>
      </c>
      <c r="FD218" s="131" t="str">
        <f>MID($CV218,FD$25,1)</f>
        <v>V</v>
      </c>
      <c r="FF218" s="131" t="str">
        <f>MID($CV218,FF$25,1)</f>
        <v>I</v>
      </c>
      <c r="FH218" s="131" t="str">
        <f>MID($CV218,FH$25,1)</f>
        <v>C</v>
      </c>
      <c r="FJ218" s="131" t="str">
        <f>MID($CV218,FJ$25,1)</f>
        <v>E</v>
      </c>
      <c r="FL218" s="131" t="str">
        <f>MID($CV218,FL$25,1)</f>
        <v>S</v>
      </c>
      <c r="FN218" s="131" t="str">
        <f>MID($CV218,FN$25,1)</f>
        <v xml:space="preserve"> </v>
      </c>
      <c r="FP218" s="131" t="str">
        <f>MID($CV218,FP$25,1)</f>
        <v>(</v>
      </c>
      <c r="FR218" s="131" t="str">
        <f>MID($CV218,FR$25,1)</f>
        <v>P</v>
      </c>
      <c r="FT218" s="131" t="str">
        <f>MID($CV218,FT$25,1)</f>
        <v>T</v>
      </c>
      <c r="FV218" s="131" t="str">
        <f>MID($CV218,FV$25,1)</f>
        <v>Y</v>
      </c>
      <c r="FX218" s="131" t="str">
        <f>MID($CV218,FX$25,1)</f>
        <v>)</v>
      </c>
      <c r="FZ218" s="131" t="str">
        <f>MID($CV218,FZ$25,1)</f>
        <v xml:space="preserve"> </v>
      </c>
      <c r="GB218" s="131" t="str">
        <f>MID($CV218,GB$25,1)</f>
        <v>L</v>
      </c>
      <c r="GD218" s="131" t="str">
        <f>MID($CV218,GD$25,1)</f>
        <v>T</v>
      </c>
      <c r="GF218" s="131" t="str">
        <f>MID($CV218,GF$25,1)</f>
        <v>D</v>
      </c>
      <c r="GH218" s="131" t="str">
        <f>MID($CV218,GH$25,1)</f>
        <v/>
      </c>
      <c r="GJ218" s="131" t="str">
        <f>MID($CV218,GJ$25,1)</f>
        <v/>
      </c>
    </row>
    <row r="219" spans="2:207" ht="3" customHeight="1" x14ac:dyDescent="0.25">
      <c r="E219" s="126"/>
      <c r="N219" s="127"/>
      <c r="O219" s="127"/>
      <c r="P219" s="127"/>
      <c r="Q219" s="127"/>
      <c r="R219" s="127"/>
      <c r="S219" s="127"/>
      <c r="T219" s="127"/>
      <c r="U219" s="127"/>
      <c r="V219" s="127"/>
      <c r="W219" s="127"/>
      <c r="X219" s="127"/>
      <c r="Y219" s="127"/>
      <c r="Z219" s="127"/>
      <c r="AA219" s="127"/>
      <c r="AB219" s="127"/>
      <c r="AC219" s="127"/>
      <c r="AD219" s="127"/>
      <c r="AE219" s="127"/>
      <c r="AF219" s="127"/>
      <c r="AG219" s="127"/>
      <c r="AH219" s="127"/>
      <c r="AI219" s="127"/>
      <c r="AJ219" s="127"/>
      <c r="AK219" s="127"/>
      <c r="AL219" s="127"/>
      <c r="AM219" s="127"/>
      <c r="AN219" s="127"/>
      <c r="AO219" s="127"/>
      <c r="AP219" s="127"/>
      <c r="AQ219" s="127"/>
      <c r="AR219" s="127"/>
      <c r="AS219" s="127"/>
      <c r="AT219" s="127"/>
      <c r="AU219" s="127"/>
      <c r="AV219" s="127"/>
      <c r="AW219" s="127"/>
      <c r="AX219" s="127"/>
      <c r="AY219" s="127"/>
      <c r="AZ219" s="127"/>
      <c r="BA219" s="127"/>
      <c r="BB219" s="127"/>
      <c r="BC219" s="127"/>
      <c r="BD219" s="127"/>
      <c r="BE219" s="127"/>
      <c r="BF219" s="127"/>
      <c r="BG219" s="127"/>
      <c r="BH219" s="127"/>
      <c r="BI219" s="127"/>
      <c r="BJ219" s="127"/>
      <c r="BK219" s="127"/>
      <c r="BL219" s="127"/>
      <c r="BM219" s="127"/>
      <c r="BN219" s="127"/>
      <c r="BO219" s="127"/>
      <c r="BP219" s="127"/>
      <c r="BQ219" s="127"/>
      <c r="BR219" s="127"/>
      <c r="BS219" s="127"/>
      <c r="BT219" s="127"/>
      <c r="BU219" s="127"/>
      <c r="BV219" s="127"/>
      <c r="BW219" s="127"/>
      <c r="BX219" s="127"/>
      <c r="BY219" s="127"/>
      <c r="BZ219" s="127"/>
      <c r="CA219" s="127"/>
      <c r="CB219" s="127"/>
      <c r="CC219" s="127"/>
      <c r="CD219" s="127"/>
      <c r="CE219" s="127"/>
      <c r="CF219" s="127"/>
      <c r="CG219" s="127"/>
      <c r="CH219" s="127"/>
      <c r="CI219" s="127"/>
      <c r="CJ219" s="127"/>
      <c r="CK219" s="127"/>
      <c r="CL219" s="127"/>
      <c r="CM219" s="127"/>
      <c r="CN219" s="127"/>
      <c r="CO219" s="127"/>
    </row>
    <row r="220" spans="2:207" ht="13.2" customHeight="1" x14ac:dyDescent="0.25">
      <c r="D220" s="126" t="s">
        <v>219</v>
      </c>
      <c r="N220" s="132"/>
      <c r="O220" s="139" t="str">
        <f>CZ220</f>
        <v>2</v>
      </c>
      <c r="P220" s="174"/>
      <c r="Q220" s="139" t="str">
        <f>DB220</f>
        <v>0</v>
      </c>
      <c r="R220" s="174"/>
      <c r="S220" s="139" t="str">
        <f>DD220</f>
        <v>1</v>
      </c>
      <c r="T220" s="174"/>
      <c r="U220" s="139" t="str">
        <f>DF220</f>
        <v>5</v>
      </c>
      <c r="V220" s="174"/>
      <c r="W220" s="139" t="str">
        <f>DH220</f>
        <v>/</v>
      </c>
      <c r="X220" s="174"/>
      <c r="Y220" s="139" t="str">
        <f>DJ220</f>
        <v>3</v>
      </c>
      <c r="Z220" s="174"/>
      <c r="AA220" s="139" t="str">
        <f>DL220</f>
        <v>7</v>
      </c>
      <c r="AB220" s="174"/>
      <c r="AC220" s="139" t="str">
        <f>DN220</f>
        <v>7</v>
      </c>
      <c r="AD220" s="174"/>
      <c r="AE220" s="139" t="str">
        <f>DP220</f>
        <v>5</v>
      </c>
      <c r="AF220" s="174"/>
      <c r="AG220" s="139" t="str">
        <f>DR220</f>
        <v>9</v>
      </c>
      <c r="AH220" s="174"/>
      <c r="AI220" s="139" t="str">
        <f>DT220</f>
        <v>1</v>
      </c>
      <c r="AJ220" s="174"/>
      <c r="AK220" s="139" t="str">
        <f>DV220</f>
        <v>/</v>
      </c>
      <c r="AL220" s="174"/>
      <c r="AM220" s="139" t="str">
        <f>DX220</f>
        <v>0</v>
      </c>
      <c r="AN220" s="174"/>
      <c r="AO220" s="139" t="str">
        <f>DZ220</f>
        <v>7</v>
      </c>
      <c r="AP220" s="174"/>
      <c r="AQ220" s="139" t="str">
        <f>EB220</f>
        <v/>
      </c>
      <c r="AR220" s="174"/>
      <c r="AS220" s="139" t="str">
        <f>ED220</f>
        <v/>
      </c>
      <c r="AT220" s="174"/>
      <c r="AU220" s="139" t="str">
        <f>EF220</f>
        <v/>
      </c>
      <c r="AV220" s="174"/>
      <c r="AW220" s="139" t="str">
        <f>EH220</f>
        <v/>
      </c>
      <c r="AX220" s="174"/>
      <c r="AY220" s="139" t="str">
        <f>EJ220</f>
        <v/>
      </c>
      <c r="AZ220" s="127"/>
      <c r="BA220" s="127"/>
      <c r="BB220" s="127"/>
      <c r="BC220" s="127"/>
      <c r="BD220" s="127"/>
      <c r="BE220" s="127"/>
      <c r="BF220" s="127"/>
      <c r="BG220" s="127"/>
      <c r="BH220" s="127"/>
      <c r="BI220" s="127"/>
      <c r="BJ220" s="127"/>
      <c r="BK220" s="127"/>
      <c r="BL220" s="127"/>
      <c r="BM220" s="127"/>
      <c r="BN220" s="127"/>
      <c r="BO220" s="127"/>
      <c r="BP220" s="127"/>
      <c r="BQ220" s="127"/>
      <c r="BR220" s="127"/>
      <c r="BS220" s="127"/>
      <c r="BT220" s="127"/>
      <c r="BU220" s="127"/>
      <c r="BV220" s="127"/>
      <c r="BW220" s="127"/>
      <c r="BX220" s="127"/>
      <c r="BY220" s="127"/>
      <c r="BZ220" s="127"/>
      <c r="CA220" s="127"/>
      <c r="CB220" s="127"/>
      <c r="CC220" s="127"/>
      <c r="CD220" s="127"/>
      <c r="CE220" s="127"/>
      <c r="CF220" s="127"/>
      <c r="CG220" s="127"/>
      <c r="CH220" s="127"/>
      <c r="CI220" s="127"/>
      <c r="CJ220" s="127"/>
      <c r="CK220" s="127"/>
      <c r="CL220" s="127"/>
      <c r="CM220" s="127"/>
      <c r="CN220" s="127"/>
      <c r="CO220" s="127"/>
      <c r="CV220" s="338" t="str">
        <f>CV74</f>
        <v>2015/377591/07</v>
      </c>
      <c r="CW220" s="339"/>
      <c r="CX220" s="340"/>
      <c r="CZ220" s="131" t="str">
        <f>MID($CV220,CZ$25,1)</f>
        <v>2</v>
      </c>
      <c r="DB220" s="131" t="str">
        <f>MID($CV220,DB$25,1)</f>
        <v>0</v>
      </c>
      <c r="DD220" s="131" t="str">
        <f>MID($CV220,DD$25,1)</f>
        <v>1</v>
      </c>
      <c r="DF220" s="131" t="str">
        <f>MID($CV220,DF$25,1)</f>
        <v>5</v>
      </c>
      <c r="DH220" s="131" t="str">
        <f>MID($CV220,DH$25,1)</f>
        <v>/</v>
      </c>
      <c r="DJ220" s="131" t="str">
        <f>MID($CV220,DJ$25,1)</f>
        <v>3</v>
      </c>
      <c r="DL220" s="131" t="str">
        <f>MID($CV220,DL$25,1)</f>
        <v>7</v>
      </c>
      <c r="DN220" s="131" t="str">
        <f>MID($CV220,DN$25,1)</f>
        <v>7</v>
      </c>
      <c r="DP220" s="131" t="str">
        <f>MID($CV220,DP$25,1)</f>
        <v>5</v>
      </c>
      <c r="DR220" s="131" t="str">
        <f>MID($CV220,DR$25,1)</f>
        <v>9</v>
      </c>
      <c r="DT220" s="131" t="str">
        <f>MID($CV220,DT$25,1)</f>
        <v>1</v>
      </c>
      <c r="DV220" s="131" t="str">
        <f>MID($CV220,DV$25,1)</f>
        <v>/</v>
      </c>
      <c r="DX220" s="131" t="str">
        <f>MID($CV220,DX$25,1)</f>
        <v>0</v>
      </c>
      <c r="DZ220" s="131" t="str">
        <f>MID($CV220,DZ$25,1)</f>
        <v>7</v>
      </c>
      <c r="EB220" s="131" t="str">
        <f>MID($CV220,EB$25,1)</f>
        <v/>
      </c>
      <c r="ED220" s="131" t="str">
        <f>MID($CV220,ED$25,1)</f>
        <v/>
      </c>
      <c r="EF220" s="131" t="str">
        <f>MID($CV220,EF$25,1)</f>
        <v/>
      </c>
      <c r="EH220" s="131" t="str">
        <f>MID($CV220,EH$25,1)</f>
        <v/>
      </c>
      <c r="EJ220" s="131" t="str">
        <f>MID($CV220,EJ$25,1)</f>
        <v/>
      </c>
      <c r="EL220" s="131" t="str">
        <f>MID($CV220,EL$25,1)</f>
        <v/>
      </c>
      <c r="EN220" s="131" t="str">
        <f>MID($CV220,EN$25,1)</f>
        <v/>
      </c>
      <c r="EP220" s="131" t="str">
        <f>MID($CV220,EP$25,1)</f>
        <v/>
      </c>
      <c r="ER220" s="131" t="str">
        <f>MID($CV220,ER$25,1)</f>
        <v/>
      </c>
      <c r="ET220" s="131" t="str">
        <f>MID($CV220,ET$25,1)</f>
        <v/>
      </c>
      <c r="EV220" s="131" t="str">
        <f>MID($CV220,EV$25,1)</f>
        <v/>
      </c>
      <c r="EX220" s="131" t="str">
        <f>MID($CV220,EX$25,1)</f>
        <v/>
      </c>
      <c r="EZ220" s="131" t="str">
        <f>MID($CV220,EZ$25,1)</f>
        <v/>
      </c>
      <c r="FB220" s="131" t="str">
        <f>MID($CV220,FB$25,1)</f>
        <v/>
      </c>
      <c r="FD220" s="131" t="str">
        <f>MID($CV220,FD$25,1)</f>
        <v/>
      </c>
      <c r="FF220" s="131" t="str">
        <f>MID($CV220,FF$25,1)</f>
        <v/>
      </c>
      <c r="FH220" s="131" t="str">
        <f>MID($CV220,FH$25,1)</f>
        <v/>
      </c>
      <c r="FJ220" s="131" t="str">
        <f>MID($CV220,FJ$25,1)</f>
        <v/>
      </c>
      <c r="FL220" s="131" t="str">
        <f>MID($CV220,FL$25,1)</f>
        <v/>
      </c>
      <c r="FN220" s="131" t="str">
        <f>MID($CV220,FN$25,1)</f>
        <v/>
      </c>
      <c r="FP220" s="131" t="str">
        <f>MID($CV220,FP$25,1)</f>
        <v/>
      </c>
      <c r="FR220" s="131" t="str">
        <f>MID($CV220,FR$25,1)</f>
        <v/>
      </c>
      <c r="FT220" s="131" t="str">
        <f>MID($CV220,FT$25,1)</f>
        <v/>
      </c>
      <c r="FV220" s="131" t="str">
        <f>MID($CV220,FV$25,1)</f>
        <v/>
      </c>
      <c r="FX220" s="131" t="str">
        <f>MID($CV220,FX$25,1)</f>
        <v/>
      </c>
      <c r="FZ220" s="131" t="str">
        <f>MID($CV220,FZ$25,1)</f>
        <v/>
      </c>
      <c r="GB220" s="131" t="str">
        <f>MID($CV220,GB$25,1)</f>
        <v/>
      </c>
      <c r="GD220" s="131" t="str">
        <f>MID($CV220,GD$25,1)</f>
        <v/>
      </c>
      <c r="GF220" s="131" t="str">
        <f>MID($CV220,GF$25,1)</f>
        <v/>
      </c>
      <c r="GH220" s="131" t="str">
        <f>MID($CV220,GH$25,1)</f>
        <v/>
      </c>
      <c r="GJ220" s="131" t="str">
        <f>MID($CV220,GJ$25,1)</f>
        <v/>
      </c>
    </row>
    <row r="221" spans="2:207" ht="3" customHeight="1" x14ac:dyDescent="0.25"/>
    <row r="222" spans="2:207" ht="13.2" customHeight="1" x14ac:dyDescent="0.25">
      <c r="D222" s="648" t="s">
        <v>220</v>
      </c>
      <c r="E222" s="649"/>
      <c r="F222" s="649"/>
      <c r="G222" s="649"/>
      <c r="H222" s="649"/>
      <c r="I222" s="649"/>
      <c r="J222" s="649"/>
      <c r="K222" s="649"/>
      <c r="L222" s="649"/>
      <c r="M222" s="649"/>
      <c r="N222" s="649"/>
      <c r="O222" s="649"/>
      <c r="P222" s="649"/>
      <c r="Q222" s="649"/>
      <c r="R222" s="649"/>
      <c r="S222" s="649"/>
      <c r="T222" s="649"/>
      <c r="U222" s="649"/>
      <c r="V222" s="649"/>
      <c r="W222" s="649"/>
      <c r="X222" s="649"/>
      <c r="Y222" s="649"/>
      <c r="Z222" s="649"/>
      <c r="AA222" s="649"/>
      <c r="AB222" s="649"/>
      <c r="AC222" s="649"/>
      <c r="AD222" s="649"/>
      <c r="AE222" s="649"/>
      <c r="AF222" s="649"/>
      <c r="AG222" s="649"/>
      <c r="AH222" s="649"/>
      <c r="AI222" s="649"/>
      <c r="AJ222" s="649"/>
      <c r="AK222" s="649"/>
      <c r="AL222" s="649"/>
      <c r="AM222" s="649"/>
      <c r="AN222" s="649"/>
      <c r="AO222" s="649"/>
      <c r="AP222" s="649"/>
      <c r="AQ222" s="649"/>
      <c r="AR222" s="649"/>
      <c r="AS222" s="649"/>
      <c r="AT222" s="649"/>
      <c r="AU222" s="649"/>
      <c r="AV222" s="649"/>
      <c r="AW222" s="649"/>
      <c r="AX222" s="649"/>
      <c r="AY222" s="649"/>
      <c r="AZ222" s="649"/>
      <c r="BA222" s="649"/>
      <c r="BB222" s="649"/>
      <c r="BC222" s="649"/>
      <c r="BD222" s="649"/>
      <c r="BE222" s="649"/>
      <c r="BF222" s="649"/>
      <c r="BG222" s="649"/>
      <c r="BH222" s="649"/>
      <c r="BI222" s="649"/>
      <c r="BJ222" s="649"/>
      <c r="BK222" s="649"/>
      <c r="BL222" s="649"/>
      <c r="BM222" s="649"/>
      <c r="BN222" s="649"/>
      <c r="BO222" s="649"/>
      <c r="BP222" s="649"/>
      <c r="BQ222" s="649"/>
      <c r="BR222" s="649"/>
      <c r="BS222" s="649"/>
      <c r="BT222" s="649"/>
      <c r="BU222" s="649"/>
      <c r="BV222" s="649"/>
      <c r="BW222" s="649"/>
      <c r="BX222" s="649"/>
      <c r="BY222" s="649"/>
      <c r="BZ222" s="649"/>
      <c r="CA222" s="649"/>
      <c r="CB222" s="649"/>
      <c r="CC222" s="649"/>
      <c r="CD222" s="649"/>
      <c r="CE222" s="649"/>
      <c r="CF222" s="649"/>
      <c r="CG222" s="649"/>
      <c r="CH222" s="649"/>
      <c r="CI222" s="649"/>
      <c r="CJ222" s="649"/>
      <c r="CK222" s="649"/>
      <c r="CL222" s="649"/>
      <c r="CM222" s="649"/>
      <c r="CN222" s="649"/>
      <c r="CO222" s="650"/>
      <c r="CP222" s="183"/>
      <c r="GQ222" s="109">
        <v>1</v>
      </c>
      <c r="GS222" s="109">
        <v>2</v>
      </c>
      <c r="GU222" s="109">
        <v>3</v>
      </c>
      <c r="GW222" s="109">
        <v>4</v>
      </c>
      <c r="GY222" s="109">
        <v>5</v>
      </c>
    </row>
    <row r="223" spans="2:207" ht="3" customHeight="1" x14ac:dyDescent="0.25">
      <c r="E223" s="123"/>
      <c r="F223" s="123"/>
      <c r="G223" s="123"/>
      <c r="H223" s="123"/>
      <c r="I223" s="123"/>
      <c r="J223" s="123"/>
      <c r="K223" s="123"/>
      <c r="L223" s="123"/>
      <c r="M223" s="123"/>
      <c r="N223" s="123"/>
      <c r="O223" s="124">
        <v>1</v>
      </c>
      <c r="P223" s="124"/>
      <c r="Q223" s="124">
        <f>1+O223</f>
        <v>2</v>
      </c>
      <c r="R223" s="124"/>
      <c r="S223" s="124">
        <f>1+Q223</f>
        <v>3</v>
      </c>
      <c r="T223" s="124"/>
      <c r="U223" s="124">
        <f>1+S223</f>
        <v>4</v>
      </c>
      <c r="V223" s="124"/>
      <c r="W223" s="124">
        <f>1+U223</f>
        <v>5</v>
      </c>
      <c r="X223" s="124"/>
      <c r="Y223" s="124">
        <f>1+W223</f>
        <v>6</v>
      </c>
      <c r="Z223" s="124"/>
      <c r="AA223" s="124">
        <f>1+Y223</f>
        <v>7</v>
      </c>
      <c r="AB223" s="124"/>
      <c r="AC223" s="124">
        <f>1+AA223</f>
        <v>8</v>
      </c>
      <c r="AD223" s="124"/>
      <c r="AE223" s="124">
        <f>1+AC223</f>
        <v>9</v>
      </c>
      <c r="AF223" s="124"/>
      <c r="AG223" s="124">
        <f>1+AE223</f>
        <v>10</v>
      </c>
      <c r="AH223" s="124"/>
      <c r="AI223" s="124">
        <f>1+AG223</f>
        <v>11</v>
      </c>
      <c r="AJ223" s="124"/>
      <c r="AK223" s="124">
        <f>1+AI223</f>
        <v>12</v>
      </c>
      <c r="AL223" s="124"/>
      <c r="AM223" s="124">
        <f>1+AK223</f>
        <v>13</v>
      </c>
      <c r="AN223" s="124"/>
      <c r="AO223" s="124">
        <f>1+AM223</f>
        <v>14</v>
      </c>
      <c r="AP223" s="124"/>
      <c r="AQ223" s="124">
        <f>1+AO223</f>
        <v>15</v>
      </c>
      <c r="AR223" s="124"/>
      <c r="AS223" s="124">
        <f>1+AQ223</f>
        <v>16</v>
      </c>
      <c r="AT223" s="124"/>
      <c r="AU223" s="124">
        <f>1+AS223</f>
        <v>17</v>
      </c>
      <c r="AV223" s="124"/>
      <c r="AW223" s="124">
        <f>1+AU223</f>
        <v>18</v>
      </c>
      <c r="AX223" s="124"/>
      <c r="AY223" s="124">
        <f>1+AW223</f>
        <v>19</v>
      </c>
      <c r="AZ223" s="124"/>
      <c r="BA223" s="124">
        <f>1+AY223</f>
        <v>20</v>
      </c>
      <c r="BB223" s="124"/>
      <c r="BC223" s="124">
        <f>1+BA223</f>
        <v>21</v>
      </c>
      <c r="BD223" s="124"/>
      <c r="BE223" s="124">
        <f>1+BC223</f>
        <v>22</v>
      </c>
      <c r="BF223" s="124"/>
      <c r="BG223" s="124">
        <f>1+BE223</f>
        <v>23</v>
      </c>
      <c r="BH223" s="124"/>
      <c r="BI223" s="124">
        <f>1+BG223</f>
        <v>24</v>
      </c>
      <c r="BJ223" s="124"/>
      <c r="BK223" s="124">
        <f>1+BI223</f>
        <v>25</v>
      </c>
      <c r="BL223" s="124"/>
      <c r="BM223" s="124">
        <f>1+BK223</f>
        <v>26</v>
      </c>
      <c r="BN223" s="124"/>
      <c r="BO223" s="124">
        <f>1+BM223</f>
        <v>27</v>
      </c>
      <c r="BP223" s="124"/>
      <c r="BQ223" s="124">
        <f>1+BO223</f>
        <v>28</v>
      </c>
      <c r="BR223" s="124"/>
      <c r="BS223" s="124">
        <f>1+BQ223</f>
        <v>29</v>
      </c>
      <c r="BT223" s="124"/>
      <c r="BU223" s="124">
        <f>1+BS223</f>
        <v>30</v>
      </c>
      <c r="BV223" s="124"/>
      <c r="BW223" s="124">
        <f>1+BU223</f>
        <v>31</v>
      </c>
      <c r="BX223" s="124"/>
      <c r="BY223" s="124">
        <f>1+BW223</f>
        <v>32</v>
      </c>
      <c r="BZ223" s="124"/>
      <c r="CA223" s="124">
        <f>1+BY223</f>
        <v>33</v>
      </c>
      <c r="CB223" s="124"/>
      <c r="CC223" s="124">
        <f>1+CA223</f>
        <v>34</v>
      </c>
      <c r="CD223" s="124"/>
      <c r="CE223" s="124"/>
      <c r="CF223" s="124"/>
      <c r="CG223" s="124"/>
      <c r="CH223" s="124"/>
      <c r="CI223" s="124"/>
      <c r="CJ223" s="124">
        <f>1+CC223</f>
        <v>35</v>
      </c>
      <c r="CK223" s="124"/>
      <c r="CL223" s="124"/>
      <c r="CM223" s="124">
        <f>1+CJ223</f>
        <v>36</v>
      </c>
      <c r="CN223" s="124"/>
      <c r="CO223" s="124">
        <f>1+CM223</f>
        <v>37</v>
      </c>
      <c r="CP223" s="125"/>
    </row>
    <row r="224" spans="2:207" ht="13.2" customHeight="1" x14ac:dyDescent="0.25">
      <c r="D224" s="126" t="s">
        <v>221</v>
      </c>
      <c r="N224" s="127"/>
      <c r="O224" s="139" t="str">
        <f>CZ224</f>
        <v>S</v>
      </c>
      <c r="P224" s="127"/>
      <c r="Q224" s="139" t="str">
        <f>DB224</f>
        <v>T</v>
      </c>
      <c r="R224" s="127"/>
      <c r="S224" s="139" t="str">
        <f>DD224</f>
        <v>R</v>
      </c>
      <c r="T224" s="127"/>
      <c r="U224" s="139" t="str">
        <f>DF224</f>
        <v>Y</v>
      </c>
      <c r="V224" s="127"/>
      <c r="W224" s="139" t="str">
        <f>DH224</f>
        <v>D</v>
      </c>
      <c r="X224" s="127"/>
      <c r="Y224" s="139" t="str">
        <f>DJ224</f>
        <v>O</v>
      </c>
      <c r="Z224" s="127"/>
      <c r="AA224" s="139" t="str">
        <f>DL224</f>
        <v>M</v>
      </c>
      <c r="AB224" s="127"/>
      <c r="AC224" s="139" t="str">
        <f>DN224</f>
        <v/>
      </c>
      <c r="AD224" s="127"/>
      <c r="AE224" s="139" t="str">
        <f>DP224</f>
        <v/>
      </c>
      <c r="AF224" s="127"/>
      <c r="AG224" s="139" t="str">
        <f>DR224</f>
        <v/>
      </c>
      <c r="AH224" s="127"/>
      <c r="AI224" s="139" t="str">
        <f>DT224</f>
        <v/>
      </c>
      <c r="AJ224" s="127"/>
      <c r="AK224" s="139" t="str">
        <f>DV224</f>
        <v/>
      </c>
      <c r="AL224" s="127"/>
      <c r="AM224" s="139" t="str">
        <f>DX224</f>
        <v/>
      </c>
      <c r="AN224" s="127"/>
      <c r="AO224" s="139" t="str">
        <f>DZ224</f>
        <v/>
      </c>
      <c r="AP224" s="127"/>
      <c r="AQ224" s="139" t="str">
        <f>EB224</f>
        <v/>
      </c>
      <c r="AR224" s="127"/>
      <c r="AS224" s="139" t="str">
        <f>ED224</f>
        <v/>
      </c>
      <c r="AT224" s="127"/>
      <c r="AU224" s="139" t="str">
        <f>EF224</f>
        <v/>
      </c>
      <c r="AV224" s="127"/>
      <c r="AW224" s="139" t="str">
        <f>EH224</f>
        <v/>
      </c>
      <c r="AX224" s="127"/>
      <c r="AY224" s="139" t="str">
        <f>EJ224</f>
        <v/>
      </c>
      <c r="AZ224" s="127"/>
      <c r="BA224" s="139" t="str">
        <f>EL224</f>
        <v/>
      </c>
      <c r="BB224" s="127"/>
      <c r="BC224" s="139" t="str">
        <f>EN224</f>
        <v/>
      </c>
      <c r="BD224" s="127"/>
      <c r="BE224" s="139" t="str">
        <f>EP224</f>
        <v/>
      </c>
      <c r="BF224" s="127"/>
      <c r="BG224" s="139" t="str">
        <f>ER224</f>
        <v/>
      </c>
      <c r="BH224" s="127"/>
      <c r="BI224" s="139" t="str">
        <f>ET224</f>
        <v/>
      </c>
      <c r="BJ224" s="127"/>
      <c r="BK224" s="139" t="str">
        <f>EV224</f>
        <v/>
      </c>
      <c r="BL224" s="127"/>
      <c r="BM224" s="139" t="str">
        <f>EX224</f>
        <v/>
      </c>
      <c r="BN224" s="127"/>
      <c r="BO224" s="139" t="str">
        <f>EZ224</f>
        <v/>
      </c>
      <c r="BP224" s="127"/>
      <c r="BQ224" s="139" t="str">
        <f>FB224</f>
        <v/>
      </c>
      <c r="BR224" s="127"/>
      <c r="BS224" s="139" t="str">
        <f>FD224</f>
        <v/>
      </c>
      <c r="BT224" s="127"/>
      <c r="BU224" s="139" t="str">
        <f>FF224</f>
        <v/>
      </c>
      <c r="BV224" s="127"/>
      <c r="BW224" s="139" t="str">
        <f>FH224</f>
        <v/>
      </c>
      <c r="BX224" s="127"/>
      <c r="BY224" s="139" t="str">
        <f>FJ224</f>
        <v/>
      </c>
      <c r="BZ224" s="127"/>
      <c r="CA224" s="139" t="str">
        <f>FL224</f>
        <v/>
      </c>
      <c r="CB224" s="127"/>
      <c r="CC224" s="176"/>
      <c r="CD224" s="153"/>
      <c r="CE224" s="176"/>
      <c r="CF224" s="153"/>
      <c r="CG224" s="342" t="s">
        <v>222</v>
      </c>
      <c r="CH224" s="127"/>
      <c r="CI224" s="177" t="str">
        <f>GQ224</f>
        <v>D</v>
      </c>
      <c r="CJ224" s="178"/>
      <c r="CK224" s="177" t="str">
        <f>GS224</f>
        <v>R</v>
      </c>
      <c r="CL224" s="127"/>
      <c r="CM224" s="177" t="str">
        <f>GU224</f>
        <v>.</v>
      </c>
      <c r="CN224" s="127"/>
      <c r="CO224" s="177" t="str">
        <f>GW224</f>
        <v/>
      </c>
      <c r="CV224" s="651" t="str">
        <f>CV86</f>
        <v>STRYDOM</v>
      </c>
      <c r="CW224" s="652"/>
      <c r="CX224" s="653"/>
      <c r="CZ224" s="131" t="str">
        <f>MID($CV224,CZ$25,1)</f>
        <v>S</v>
      </c>
      <c r="DB224" s="131" t="str">
        <f>MID($CV224,DB$25,1)</f>
        <v>T</v>
      </c>
      <c r="DD224" s="131" t="str">
        <f>MID($CV224,DD$25,1)</f>
        <v>R</v>
      </c>
      <c r="DF224" s="131" t="str">
        <f>MID($CV224,DF$25,1)</f>
        <v>Y</v>
      </c>
      <c r="DH224" s="131" t="str">
        <f>MID($CV224,DH$25,1)</f>
        <v>D</v>
      </c>
      <c r="DJ224" s="131" t="str">
        <f>MID($CV224,DJ$25,1)</f>
        <v>O</v>
      </c>
      <c r="DL224" s="131" t="str">
        <f>MID($CV224,DL$25,1)</f>
        <v>M</v>
      </c>
      <c r="DN224" s="131" t="str">
        <f>MID($CV224,DN$25,1)</f>
        <v/>
      </c>
      <c r="DP224" s="131" t="str">
        <f>MID($CV224,DP$25,1)</f>
        <v/>
      </c>
      <c r="DR224" s="131" t="str">
        <f>MID($CV224,DR$25,1)</f>
        <v/>
      </c>
      <c r="DT224" s="131" t="str">
        <f>MID($CV224,DT$25,1)</f>
        <v/>
      </c>
      <c r="DV224" s="131" t="str">
        <f>MID($CV224,DV$25,1)</f>
        <v/>
      </c>
      <c r="DX224" s="131" t="str">
        <f>MID($CV224,DX$25,1)</f>
        <v/>
      </c>
      <c r="DZ224" s="131" t="str">
        <f>MID($CV224,DZ$25,1)</f>
        <v/>
      </c>
      <c r="EB224" s="131" t="str">
        <f>MID($CV224,EB$25,1)</f>
        <v/>
      </c>
      <c r="ED224" s="131" t="str">
        <f>MID($CV224,ED$25,1)</f>
        <v/>
      </c>
      <c r="EF224" s="131" t="str">
        <f>MID($CV224,EF$25,1)</f>
        <v/>
      </c>
      <c r="EH224" s="131" t="str">
        <f>MID($CV224,EH$25,1)</f>
        <v/>
      </c>
      <c r="EJ224" s="131" t="str">
        <f>MID($CV224,EJ$25,1)</f>
        <v/>
      </c>
      <c r="EL224" s="131" t="str">
        <f>MID($CV224,EL$25,1)</f>
        <v/>
      </c>
      <c r="EN224" s="131" t="str">
        <f>MID($CV224,EN$25,1)</f>
        <v/>
      </c>
      <c r="EP224" s="131" t="str">
        <f>MID($CV224,EP$25,1)</f>
        <v/>
      </c>
      <c r="ER224" s="131" t="str">
        <f>MID($CV224,ER$25,1)</f>
        <v/>
      </c>
      <c r="ET224" s="131" t="str">
        <f>MID($CV224,ET$25,1)</f>
        <v/>
      </c>
      <c r="EV224" s="131" t="str">
        <f>MID($CV224,EV$25,1)</f>
        <v/>
      </c>
      <c r="EX224" s="131" t="str">
        <f>MID($CV224,EX$25,1)</f>
        <v/>
      </c>
      <c r="EZ224" s="131" t="str">
        <f>MID($CV224,EZ$25,1)</f>
        <v/>
      </c>
      <c r="FB224" s="131" t="str">
        <f>MID($CV224,FB$25,1)</f>
        <v/>
      </c>
      <c r="FD224" s="131" t="str">
        <f>MID($CV224,FD$25,1)</f>
        <v/>
      </c>
      <c r="FF224" s="131" t="str">
        <f>MID($CV224,FF$25,1)</f>
        <v/>
      </c>
      <c r="FH224" s="131" t="str">
        <f>MID($CV224,FH$25,1)</f>
        <v/>
      </c>
      <c r="FJ224" s="131" t="str">
        <f>MID($CV224,FJ$25,1)</f>
        <v/>
      </c>
      <c r="FL224" s="131" t="str">
        <f>MID($CV224,FL$25,1)</f>
        <v/>
      </c>
      <c r="FN224" s="131" t="str">
        <f>MID($CV224,FN$25,1)</f>
        <v/>
      </c>
      <c r="FP224" s="131" t="str">
        <f>MID($CV224,FP$25,1)</f>
        <v/>
      </c>
      <c r="FR224" s="131" t="str">
        <f>MID($CV224,FR$25,1)</f>
        <v/>
      </c>
      <c r="FT224" s="131" t="str">
        <f>MID($CV224,FT$25,1)</f>
        <v/>
      </c>
      <c r="FV224" s="131" t="str">
        <f>MID($CV224,FV$25,1)</f>
        <v/>
      </c>
      <c r="FX224" s="131" t="str">
        <f>MID($CV224,FX$25,1)</f>
        <v/>
      </c>
      <c r="FZ224" s="131" t="str">
        <f>MID($CV224,FZ$25,1)</f>
        <v/>
      </c>
      <c r="GB224" s="131" t="str">
        <f>MID($CV224,GB$25,1)</f>
        <v/>
      </c>
      <c r="GD224" s="131" t="str">
        <f>MID($CV224,GD$25,1)</f>
        <v/>
      </c>
      <c r="GF224" s="131" t="str">
        <f>MID($CV224,GF$25,1)</f>
        <v/>
      </c>
      <c r="GH224" s="131" t="str">
        <f>MID($CV224,GH$25,1)</f>
        <v/>
      </c>
      <c r="GJ224" s="131" t="str">
        <f>MID($CV224,GJ$25,1)</f>
        <v/>
      </c>
      <c r="GM224" s="651" t="str">
        <f>GM86</f>
        <v>DR.</v>
      </c>
      <c r="GN224" s="652"/>
      <c r="GO224" s="653"/>
      <c r="GQ224" s="131" t="str">
        <f>MID($GM224,GQ$84,1)</f>
        <v>D</v>
      </c>
      <c r="GS224" s="131" t="str">
        <f>MID($GM224,GS$84,1)</f>
        <v>R</v>
      </c>
      <c r="GU224" s="131" t="str">
        <f>MID($GM224,GU$84,1)</f>
        <v>.</v>
      </c>
      <c r="GW224" s="131" t="str">
        <f>MID($GM224,GW$84,1)</f>
        <v/>
      </c>
      <c r="GY224" s="131" t="str">
        <f>MID($GM224,GY$84,1)</f>
        <v/>
      </c>
    </row>
    <row r="225" spans="4:192" ht="3" customHeight="1" x14ac:dyDescent="0.25">
      <c r="E225" s="126"/>
      <c r="N225" s="127"/>
      <c r="O225" s="127"/>
      <c r="P225" s="127"/>
      <c r="Q225" s="127"/>
      <c r="R225" s="127"/>
      <c r="S225" s="127"/>
      <c r="T225" s="127"/>
      <c r="U225" s="127"/>
      <c r="V225" s="127"/>
      <c r="W225" s="127"/>
      <c r="X225" s="127"/>
      <c r="Y225" s="127"/>
      <c r="Z225" s="127"/>
      <c r="AA225" s="127"/>
      <c r="AB225" s="127"/>
      <c r="AC225" s="127"/>
      <c r="AD225" s="127"/>
      <c r="AE225" s="127"/>
      <c r="AF225" s="127"/>
      <c r="AG225" s="127"/>
      <c r="AH225" s="127"/>
      <c r="AI225" s="127"/>
      <c r="AJ225" s="127"/>
      <c r="AK225" s="127"/>
      <c r="AL225" s="127"/>
      <c r="AM225" s="127"/>
      <c r="AN225" s="127"/>
      <c r="AO225" s="127"/>
      <c r="AP225" s="127"/>
      <c r="AQ225" s="127"/>
      <c r="AR225" s="127"/>
      <c r="AS225" s="127"/>
      <c r="AT225" s="127"/>
      <c r="AU225" s="127"/>
      <c r="AV225" s="127"/>
      <c r="AW225" s="127"/>
      <c r="AX225" s="127"/>
      <c r="AY225" s="127"/>
      <c r="AZ225" s="127"/>
      <c r="BA225" s="127"/>
      <c r="BB225" s="127"/>
      <c r="BC225" s="127"/>
      <c r="BD225" s="127"/>
      <c r="BE225" s="127"/>
      <c r="BF225" s="127"/>
      <c r="BG225" s="127"/>
      <c r="BH225" s="127"/>
      <c r="BI225" s="127"/>
      <c r="BJ225" s="127"/>
      <c r="BK225" s="127"/>
      <c r="BL225" s="127"/>
      <c r="BM225" s="127"/>
      <c r="BN225" s="127"/>
      <c r="BO225" s="127"/>
      <c r="BP225" s="127"/>
      <c r="BQ225" s="127"/>
      <c r="BR225" s="127"/>
      <c r="BS225" s="127"/>
      <c r="BT225" s="127"/>
      <c r="BU225" s="127"/>
      <c r="BV225" s="127"/>
      <c r="BW225" s="127"/>
      <c r="BX225" s="127"/>
      <c r="BY225" s="127"/>
      <c r="BZ225" s="127"/>
      <c r="CA225" s="127"/>
      <c r="CB225" s="127"/>
      <c r="CC225" s="176"/>
      <c r="CD225" s="153"/>
      <c r="CE225" s="176"/>
      <c r="CF225" s="153"/>
      <c r="CG225" s="176"/>
      <c r="CH225" s="153"/>
      <c r="CI225" s="178"/>
      <c r="CJ225" s="178"/>
      <c r="CK225" s="178"/>
      <c r="CL225" s="153"/>
      <c r="CM225" s="176"/>
      <c r="CN225" s="153"/>
      <c r="CO225" s="176"/>
      <c r="CP225" s="136"/>
    </row>
    <row r="226" spans="4:192" ht="13.2" customHeight="1" x14ac:dyDescent="0.25">
      <c r="D226" s="126" t="s">
        <v>223</v>
      </c>
      <c r="N226" s="127"/>
      <c r="O226" s="139" t="str">
        <f>CZ226</f>
        <v>S</v>
      </c>
      <c r="P226" s="127"/>
      <c r="Q226" s="139" t="str">
        <f>DB226</f>
        <v>T</v>
      </c>
      <c r="R226" s="127"/>
      <c r="S226" s="139" t="str">
        <f>DD226</f>
        <v>E</v>
      </c>
      <c r="T226" s="127"/>
      <c r="U226" s="139" t="str">
        <f>DF226</f>
        <v>F</v>
      </c>
      <c r="V226" s="127"/>
      <c r="W226" s="139" t="str">
        <f>DH226</f>
        <v>A</v>
      </c>
      <c r="X226" s="127"/>
      <c r="Y226" s="139" t="str">
        <f>DJ226</f>
        <v>N</v>
      </c>
      <c r="Z226" s="127"/>
      <c r="AA226" s="139" t="str">
        <f>DL226</f>
        <v xml:space="preserve"> </v>
      </c>
      <c r="AB226" s="127"/>
      <c r="AC226" s="139" t="str">
        <f>DN226</f>
        <v/>
      </c>
      <c r="AD226" s="127"/>
      <c r="AE226" s="139" t="str">
        <f>DP226</f>
        <v/>
      </c>
      <c r="AF226" s="127"/>
      <c r="AG226" s="139" t="str">
        <f>DR226</f>
        <v/>
      </c>
      <c r="AH226" s="127"/>
      <c r="AI226" s="139" t="str">
        <f>DT226</f>
        <v/>
      </c>
      <c r="AJ226" s="127"/>
      <c r="AK226" s="139" t="str">
        <f>DV226</f>
        <v/>
      </c>
      <c r="AL226" s="127"/>
      <c r="AM226" s="139" t="str">
        <f>DX226</f>
        <v/>
      </c>
      <c r="AN226" s="127"/>
      <c r="AO226" s="139" t="str">
        <f>DZ226</f>
        <v/>
      </c>
      <c r="AP226" s="127"/>
      <c r="AQ226" s="139" t="str">
        <f>EB226</f>
        <v/>
      </c>
      <c r="AR226" s="127"/>
      <c r="AS226" s="139" t="str">
        <f>ED226</f>
        <v/>
      </c>
      <c r="AT226" s="127"/>
      <c r="AU226" s="139" t="str">
        <f>EF226</f>
        <v/>
      </c>
      <c r="AV226" s="127"/>
      <c r="AW226" s="139" t="str">
        <f>EH226</f>
        <v/>
      </c>
      <c r="AX226" s="127"/>
      <c r="AY226" s="139" t="str">
        <f>EJ226</f>
        <v/>
      </c>
      <c r="AZ226" s="127"/>
      <c r="BA226" s="139" t="str">
        <f>EL226</f>
        <v/>
      </c>
      <c r="BB226" s="127"/>
      <c r="BC226" s="139" t="str">
        <f>EN226</f>
        <v/>
      </c>
      <c r="BD226" s="127"/>
      <c r="BE226" s="139" t="str">
        <f>EP226</f>
        <v/>
      </c>
      <c r="BF226" s="127"/>
      <c r="BG226" s="139" t="str">
        <f>ER226</f>
        <v/>
      </c>
      <c r="BH226" s="127"/>
      <c r="BI226" s="139" t="str">
        <f>ET226</f>
        <v/>
      </c>
      <c r="BJ226" s="127"/>
      <c r="BK226" s="139" t="str">
        <f>EV226</f>
        <v/>
      </c>
      <c r="BL226" s="127"/>
      <c r="BM226" s="139" t="str">
        <f>EX226</f>
        <v/>
      </c>
      <c r="BN226" s="127"/>
      <c r="BO226" s="139" t="str">
        <f>EZ226</f>
        <v/>
      </c>
      <c r="BP226" s="127"/>
      <c r="BQ226" s="139" t="str">
        <f>FB226</f>
        <v/>
      </c>
      <c r="BR226" s="127"/>
      <c r="BS226" s="139" t="str">
        <f>FD226</f>
        <v/>
      </c>
      <c r="BT226" s="127"/>
      <c r="BU226" s="139" t="str">
        <f>FF226</f>
        <v/>
      </c>
      <c r="BV226" s="127"/>
      <c r="BW226" s="139" t="str">
        <f>FH226</f>
        <v/>
      </c>
      <c r="BX226" s="127"/>
      <c r="BY226" s="139" t="str">
        <f>FJ226</f>
        <v/>
      </c>
      <c r="BZ226" s="127"/>
      <c r="CA226" s="139" t="str">
        <f>FL226</f>
        <v/>
      </c>
      <c r="CB226" s="127"/>
      <c r="CC226" s="139" t="str">
        <f>FN226</f>
        <v/>
      </c>
      <c r="CD226" s="127"/>
      <c r="CE226" s="139" t="str">
        <f>FP226</f>
        <v/>
      </c>
      <c r="CF226" s="127"/>
      <c r="CG226" s="139" t="str">
        <f>FR226</f>
        <v/>
      </c>
      <c r="CH226" s="127"/>
      <c r="CI226" s="139" t="str">
        <f>FT226</f>
        <v/>
      </c>
      <c r="CJ226" s="127"/>
      <c r="CK226" s="139" t="str">
        <f>FV226</f>
        <v/>
      </c>
      <c r="CL226" s="127"/>
      <c r="CM226" s="139" t="str">
        <f>FX226</f>
        <v/>
      </c>
      <c r="CN226" s="127"/>
      <c r="CO226" s="139" t="str">
        <f>FZ226</f>
        <v/>
      </c>
      <c r="CV226" s="651" t="str">
        <f>CV88</f>
        <v xml:space="preserve">STEFAN </v>
      </c>
      <c r="CW226" s="652"/>
      <c r="CX226" s="653"/>
      <c r="CZ226" s="131" t="str">
        <f>MID($CV226,CZ$25,1)</f>
        <v>S</v>
      </c>
      <c r="DB226" s="131" t="str">
        <f>MID($CV226,DB$25,1)</f>
        <v>T</v>
      </c>
      <c r="DD226" s="131" t="str">
        <f>MID($CV226,DD$25,1)</f>
        <v>E</v>
      </c>
      <c r="DF226" s="131" t="str">
        <f>MID($CV226,DF$25,1)</f>
        <v>F</v>
      </c>
      <c r="DH226" s="131" t="str">
        <f>MID($CV226,DH$25,1)</f>
        <v>A</v>
      </c>
      <c r="DJ226" s="131" t="str">
        <f>MID($CV226,DJ$25,1)</f>
        <v>N</v>
      </c>
      <c r="DL226" s="131" t="str">
        <f>MID($CV226,DL$25,1)</f>
        <v xml:space="preserve"> </v>
      </c>
      <c r="DN226" s="131" t="str">
        <f>MID($CV226,DN$25,1)</f>
        <v/>
      </c>
      <c r="DP226" s="131" t="str">
        <f>MID($CV226,DP$25,1)</f>
        <v/>
      </c>
      <c r="DR226" s="131" t="str">
        <f>MID($CV226,DR$25,1)</f>
        <v/>
      </c>
      <c r="DT226" s="131" t="str">
        <f>MID($CV226,DT$25,1)</f>
        <v/>
      </c>
      <c r="DV226" s="131" t="str">
        <f>MID($CV226,DV$25,1)</f>
        <v/>
      </c>
      <c r="DX226" s="131" t="str">
        <f>MID($CV226,DX$25,1)</f>
        <v/>
      </c>
      <c r="DZ226" s="131" t="str">
        <f>MID($CV226,DZ$25,1)</f>
        <v/>
      </c>
      <c r="EB226" s="131" t="str">
        <f>MID($CV226,EB$25,1)</f>
        <v/>
      </c>
      <c r="ED226" s="131" t="str">
        <f>MID($CV226,ED$25,1)</f>
        <v/>
      </c>
      <c r="EF226" s="131" t="str">
        <f>MID($CV226,EF$25,1)</f>
        <v/>
      </c>
      <c r="EH226" s="131" t="str">
        <f>MID($CV226,EH$25,1)</f>
        <v/>
      </c>
      <c r="EJ226" s="131" t="str">
        <f>MID($CV226,EJ$25,1)</f>
        <v/>
      </c>
      <c r="EL226" s="131" t="str">
        <f>MID($CV226,EL$25,1)</f>
        <v/>
      </c>
      <c r="EN226" s="131" t="str">
        <f>MID($CV226,EN$25,1)</f>
        <v/>
      </c>
      <c r="EP226" s="131" t="str">
        <f>MID($CV226,EP$25,1)</f>
        <v/>
      </c>
      <c r="ER226" s="131" t="str">
        <f>MID($CV226,ER$25,1)</f>
        <v/>
      </c>
      <c r="ET226" s="131" t="str">
        <f>MID($CV226,ET$25,1)</f>
        <v/>
      </c>
      <c r="EV226" s="131" t="str">
        <f>MID($CV226,EV$25,1)</f>
        <v/>
      </c>
      <c r="EX226" s="131" t="str">
        <f>MID($CV226,EX$25,1)</f>
        <v/>
      </c>
      <c r="EZ226" s="131" t="str">
        <f>MID($CV226,EZ$25,1)</f>
        <v/>
      </c>
      <c r="FB226" s="131" t="str">
        <f>MID($CV226,FB$25,1)</f>
        <v/>
      </c>
      <c r="FD226" s="131" t="str">
        <f>MID($CV226,FD$25,1)</f>
        <v/>
      </c>
      <c r="FF226" s="131" t="str">
        <f>MID($CV226,FF$25,1)</f>
        <v/>
      </c>
      <c r="FH226" s="131" t="str">
        <f>MID($CV226,FH$25,1)</f>
        <v/>
      </c>
      <c r="FJ226" s="131" t="str">
        <f>MID($CV226,FJ$25,1)</f>
        <v/>
      </c>
      <c r="FL226" s="131" t="str">
        <f>MID($CV226,FL$25,1)</f>
        <v/>
      </c>
      <c r="FN226" s="131" t="str">
        <f>MID($CV226,FN$25,1)</f>
        <v/>
      </c>
      <c r="FP226" s="131" t="str">
        <f>MID($CV226,FP$25,1)</f>
        <v/>
      </c>
      <c r="FR226" s="131" t="str">
        <f>MID($CV226,FR$25,1)</f>
        <v/>
      </c>
      <c r="FT226" s="131" t="str">
        <f>MID($CV226,FT$25,1)</f>
        <v/>
      </c>
      <c r="FV226" s="131" t="str">
        <f>MID($CV226,FV$25,1)</f>
        <v/>
      </c>
      <c r="FX226" s="131" t="str">
        <f>MID($CV226,FX$25,1)</f>
        <v/>
      </c>
      <c r="FZ226" s="131" t="str">
        <f>MID($CV226,FZ$25,1)</f>
        <v/>
      </c>
      <c r="GB226" s="131" t="str">
        <f>MID($CV226,GB$25,1)</f>
        <v/>
      </c>
      <c r="GD226" s="131" t="str">
        <f>MID($CV226,GD$25,1)</f>
        <v/>
      </c>
      <c r="GF226" s="131" t="str">
        <f>MID($CV226,GF$25,1)</f>
        <v/>
      </c>
      <c r="GH226" s="131" t="str">
        <f>MID($CV226,GH$25,1)</f>
        <v/>
      </c>
      <c r="GJ226" s="131" t="str">
        <f>MID($CV226,GJ$25,1)</f>
        <v/>
      </c>
    </row>
    <row r="227" spans="4:192" ht="3" customHeight="1" x14ac:dyDescent="0.25">
      <c r="E227" s="126"/>
      <c r="N227" s="127"/>
      <c r="O227" s="127"/>
      <c r="P227" s="127"/>
      <c r="Q227" s="127"/>
      <c r="R227" s="127"/>
      <c r="S227" s="127"/>
      <c r="T227" s="127"/>
      <c r="U227" s="127"/>
      <c r="V227" s="127"/>
      <c r="W227" s="127"/>
      <c r="X227" s="127"/>
      <c r="Y227" s="127"/>
      <c r="Z227" s="127"/>
      <c r="AA227" s="127"/>
      <c r="AB227" s="127"/>
      <c r="AC227" s="127"/>
      <c r="AD227" s="127"/>
      <c r="AE227" s="127"/>
      <c r="AF227" s="127"/>
      <c r="AG227" s="127"/>
      <c r="AH227" s="127"/>
      <c r="AI227" s="127"/>
      <c r="AJ227" s="127"/>
      <c r="AK227" s="127"/>
      <c r="AL227" s="127"/>
      <c r="AM227" s="127"/>
      <c r="AN227" s="127"/>
      <c r="AO227" s="127"/>
      <c r="AP227" s="127"/>
      <c r="AQ227" s="127"/>
      <c r="AR227" s="127"/>
      <c r="AS227" s="127"/>
      <c r="AT227" s="127"/>
      <c r="AU227" s="127"/>
      <c r="AV227" s="127"/>
      <c r="AW227" s="127"/>
      <c r="AX227" s="127"/>
      <c r="AY227" s="127"/>
      <c r="AZ227" s="127"/>
      <c r="BA227" s="127"/>
      <c r="BB227" s="127"/>
      <c r="BC227" s="127"/>
      <c r="BD227" s="127"/>
      <c r="BE227" s="127"/>
      <c r="BF227" s="127"/>
      <c r="BG227" s="127"/>
      <c r="BH227" s="127"/>
      <c r="BI227" s="127"/>
      <c r="BJ227" s="127"/>
      <c r="BK227" s="127"/>
      <c r="BL227" s="127"/>
      <c r="BM227" s="127"/>
      <c r="BN227" s="127"/>
      <c r="BO227" s="127"/>
      <c r="BP227" s="127"/>
      <c r="BQ227" s="127"/>
      <c r="BR227" s="127"/>
      <c r="BS227" s="127"/>
      <c r="BT227" s="127"/>
      <c r="BU227" s="127"/>
      <c r="BV227" s="127"/>
      <c r="BW227" s="127"/>
      <c r="BX227" s="127"/>
      <c r="BY227" s="127"/>
      <c r="BZ227" s="127"/>
      <c r="CA227" s="127"/>
      <c r="CB227" s="127"/>
      <c r="CC227" s="127"/>
      <c r="CD227" s="127"/>
      <c r="CE227" s="127"/>
      <c r="CF227" s="127"/>
      <c r="CG227" s="127"/>
      <c r="CH227" s="127"/>
      <c r="CI227" s="127"/>
      <c r="CJ227" s="127"/>
      <c r="CK227" s="127"/>
      <c r="CL227" s="127"/>
      <c r="CM227" s="127"/>
      <c r="CN227" s="127"/>
      <c r="CO227" s="127"/>
    </row>
    <row r="228" spans="4:192" ht="13.2" customHeight="1" x14ac:dyDescent="0.25">
      <c r="D228" s="126" t="s">
        <v>289</v>
      </c>
      <c r="N228" s="127"/>
      <c r="O228" s="369" t="s">
        <v>225</v>
      </c>
      <c r="P228" s="174"/>
      <c r="Q228" s="369" t="s">
        <v>226</v>
      </c>
      <c r="R228" s="174"/>
      <c r="S228" s="369" t="s">
        <v>227</v>
      </c>
      <c r="T228" s="174"/>
      <c r="U228" s="369" t="s">
        <v>228</v>
      </c>
      <c r="V228" s="174"/>
      <c r="W228" s="369" t="s">
        <v>229</v>
      </c>
      <c r="X228" s="174"/>
      <c r="Y228" s="369" t="s">
        <v>230</v>
      </c>
      <c r="Z228" s="174"/>
      <c r="AA228" s="369" t="s">
        <v>231</v>
      </c>
      <c r="AB228" s="174"/>
      <c r="AC228" s="369" t="s">
        <v>232</v>
      </c>
      <c r="AD228" s="174"/>
      <c r="AE228" s="369" t="s">
        <v>233</v>
      </c>
      <c r="AF228" s="174"/>
      <c r="AG228" s="369" t="s">
        <v>234</v>
      </c>
      <c r="AH228" s="174"/>
      <c r="AI228" s="369" t="s">
        <v>235</v>
      </c>
      <c r="AJ228" s="174"/>
      <c r="AK228" s="369" t="s">
        <v>231</v>
      </c>
      <c r="AL228" s="174"/>
      <c r="AM228" s="369" t="s">
        <v>236</v>
      </c>
      <c r="AN228" s="174"/>
      <c r="AO228" s="369"/>
      <c r="AP228" s="174"/>
      <c r="AQ228" s="369"/>
      <c r="AR228" s="174"/>
      <c r="AS228" s="369"/>
      <c r="AT228" s="174"/>
      <c r="AU228" s="369"/>
      <c r="AV228" s="174"/>
      <c r="AW228" s="369"/>
      <c r="AX228" s="174"/>
      <c r="AY228" s="369"/>
      <c r="AZ228" s="174"/>
      <c r="BA228" s="369"/>
      <c r="BB228" s="174"/>
      <c r="BC228" s="369"/>
      <c r="BD228" s="174"/>
      <c r="BE228" s="369"/>
      <c r="BF228" s="174"/>
      <c r="BG228" s="369"/>
      <c r="BH228" s="174"/>
      <c r="BI228" s="369"/>
      <c r="BJ228" s="174"/>
      <c r="BK228" s="369"/>
      <c r="BL228" s="174"/>
      <c r="BM228" s="369"/>
      <c r="BN228" s="174"/>
      <c r="BO228" s="369"/>
      <c r="BP228" s="174"/>
      <c r="BQ228" s="369"/>
      <c r="BR228" s="174"/>
      <c r="BS228" s="369"/>
      <c r="BT228" s="174"/>
      <c r="BU228" s="369"/>
      <c r="BV228" s="174"/>
      <c r="BW228" s="369"/>
      <c r="BX228" s="174"/>
      <c r="BY228" s="369"/>
      <c r="BZ228" s="174"/>
      <c r="CA228" s="369"/>
      <c r="CB228" s="174"/>
      <c r="CC228" s="369"/>
      <c r="CD228" s="174"/>
      <c r="CE228" s="369"/>
      <c r="CF228" s="174"/>
      <c r="CG228" s="369"/>
      <c r="CH228" s="174"/>
      <c r="CI228" s="369"/>
      <c r="CJ228" s="174"/>
      <c r="CK228" s="369"/>
      <c r="CL228" s="174"/>
      <c r="CM228" s="369"/>
      <c r="CN228" s="174"/>
      <c r="CO228" s="369"/>
    </row>
    <row r="229" spans="4:192" ht="3" customHeight="1" x14ac:dyDescent="0.25"/>
    <row r="230" spans="4:192" ht="13.2" customHeight="1" x14ac:dyDescent="0.25">
      <c r="D230" s="126" t="s">
        <v>237</v>
      </c>
      <c r="O230" s="139" t="str">
        <f>CZ230</f>
        <v>7</v>
      </c>
      <c r="P230" s="127"/>
      <c r="Q230" s="139" t="str">
        <f>DB230</f>
        <v>2</v>
      </c>
      <c r="R230" s="127"/>
      <c r="S230" s="139" t="str">
        <f>DD230</f>
        <v>1</v>
      </c>
      <c r="T230" s="127"/>
      <c r="U230" s="139" t="str">
        <f>DF230</f>
        <v>2</v>
      </c>
      <c r="V230" s="127"/>
      <c r="W230" s="139" t="str">
        <f>DH230</f>
        <v>0</v>
      </c>
      <c r="X230" s="127"/>
      <c r="Y230" s="139" t="str">
        <f>DJ230</f>
        <v>3</v>
      </c>
      <c r="Z230" s="127"/>
      <c r="AA230" s="139" t="str">
        <f>DL230</f>
        <v>5</v>
      </c>
      <c r="AB230" s="127"/>
      <c r="AC230" s="139" t="str">
        <f>DN230</f>
        <v>0</v>
      </c>
      <c r="AD230" s="127"/>
      <c r="AE230" s="139" t="str">
        <f>DP230</f>
        <v>6</v>
      </c>
      <c r="AF230" s="127"/>
      <c r="AG230" s="139" t="str">
        <f>DR230</f>
        <v>8</v>
      </c>
      <c r="AH230" s="127"/>
      <c r="AI230" s="139" t="str">
        <f>DT230</f>
        <v>0</v>
      </c>
      <c r="AJ230" s="127"/>
      <c r="AK230" s="139" t="str">
        <f>DV230</f>
        <v>8</v>
      </c>
      <c r="AL230" s="127"/>
      <c r="AM230" s="139" t="str">
        <f>DX230</f>
        <v>3</v>
      </c>
      <c r="AN230" s="147"/>
      <c r="AO230" s="179" t="s">
        <v>238</v>
      </c>
      <c r="AP230" s="180"/>
      <c r="AQ230" s="147"/>
      <c r="AR230" s="147"/>
      <c r="AS230" s="147"/>
      <c r="AT230" s="147"/>
      <c r="AU230" s="153"/>
      <c r="AV230" s="153"/>
      <c r="AW230" s="153"/>
      <c r="AX230" s="153"/>
      <c r="AY230" s="153"/>
      <c r="AZ230" s="136"/>
      <c r="BA230" s="136"/>
      <c r="BE230" s="126"/>
      <c r="BF230" s="181" t="s">
        <v>239</v>
      </c>
      <c r="BH230" s="126"/>
      <c r="BI230" s="126"/>
      <c r="BJ230" s="126"/>
      <c r="BK230" s="143"/>
      <c r="BM230" s="207"/>
      <c r="BN230" s="127"/>
      <c r="BO230" s="207"/>
      <c r="BP230" s="127"/>
      <c r="BQ230" s="207"/>
      <c r="BR230" s="127"/>
      <c r="BS230" s="207"/>
      <c r="BT230" s="127"/>
      <c r="BU230" s="207"/>
      <c r="BV230" s="127"/>
      <c r="BW230" s="207"/>
      <c r="BX230" s="127"/>
      <c r="BY230" s="207"/>
      <c r="BZ230" s="127"/>
      <c r="CA230" s="207"/>
      <c r="CB230" s="127"/>
      <c r="CC230" s="207"/>
      <c r="CD230" s="127"/>
      <c r="CE230" s="199"/>
      <c r="CF230" s="127"/>
      <c r="CG230" s="199"/>
      <c r="CH230" s="127"/>
      <c r="CI230" s="199"/>
      <c r="CJ230" s="127"/>
      <c r="CK230" s="177"/>
      <c r="CL230" s="178"/>
      <c r="CM230" s="177"/>
      <c r="CN230" s="127"/>
      <c r="CO230" s="199"/>
      <c r="CP230" s="127"/>
      <c r="CV230" s="666">
        <f>CV94</f>
        <v>7212035068083</v>
      </c>
      <c r="CW230" s="652"/>
      <c r="CX230" s="653"/>
      <c r="CZ230" s="131" t="str">
        <f>MID($CV230,CZ$25,1)</f>
        <v>7</v>
      </c>
      <c r="DB230" s="131" t="str">
        <f>MID($CV230,DB$25,1)</f>
        <v>2</v>
      </c>
      <c r="DD230" s="131" t="str">
        <f>MID($CV230,DD$25,1)</f>
        <v>1</v>
      </c>
      <c r="DF230" s="131" t="str">
        <f>MID($CV230,DF$25,1)</f>
        <v>2</v>
      </c>
      <c r="DH230" s="131" t="str">
        <f>MID($CV230,DH$25,1)</f>
        <v>0</v>
      </c>
      <c r="DJ230" s="131" t="str">
        <f>MID($CV230,DJ$25,1)</f>
        <v>3</v>
      </c>
      <c r="DL230" s="131" t="str">
        <f>MID($CV230,DL$25,1)</f>
        <v>5</v>
      </c>
      <c r="DN230" s="131" t="str">
        <f>MID($CV230,DN$25,1)</f>
        <v>0</v>
      </c>
      <c r="DP230" s="131" t="str">
        <f>MID($CV230,DP$25,1)</f>
        <v>6</v>
      </c>
      <c r="DR230" s="131" t="str">
        <f>MID($CV230,DR$25,1)</f>
        <v>8</v>
      </c>
      <c r="DT230" s="131" t="str">
        <f>MID($CV230,DT$25,1)</f>
        <v>0</v>
      </c>
      <c r="DV230" s="131" t="str">
        <f>MID($CV230,DV$25,1)</f>
        <v>8</v>
      </c>
      <c r="DX230" s="131" t="str">
        <f>MID($CV230,DX$25,1)</f>
        <v>3</v>
      </c>
      <c r="DZ230" s="131" t="str">
        <f>MID($CV230,DZ$25,1)</f>
        <v/>
      </c>
      <c r="EB230" s="131" t="str">
        <f>MID($CV230,EB$25,1)</f>
        <v/>
      </c>
      <c r="ED230" s="131" t="str">
        <f>MID($CV230,ED$25,1)</f>
        <v/>
      </c>
      <c r="EF230" s="131" t="str">
        <f>MID($CV230,EF$25,1)</f>
        <v/>
      </c>
      <c r="EH230" s="131" t="str">
        <f>MID($CV230,EH$25,1)</f>
        <v/>
      </c>
      <c r="EJ230" s="131" t="str">
        <f>MID($CV230,EJ$25,1)</f>
        <v/>
      </c>
      <c r="EL230" s="131" t="str">
        <f>MID($CV230,EL$25,1)</f>
        <v/>
      </c>
      <c r="EN230" s="131" t="str">
        <f>MID($CV230,EN$25,1)</f>
        <v/>
      </c>
      <c r="EP230" s="131" t="str">
        <f>MID($CV230,EP$25,1)</f>
        <v/>
      </c>
      <c r="ER230" s="131" t="str">
        <f>MID($CV230,ER$25,1)</f>
        <v/>
      </c>
      <c r="ET230" s="131" t="str">
        <f>MID($CV230,ET$25,1)</f>
        <v/>
      </c>
      <c r="EV230" s="131" t="str">
        <f>MID($CV230,EV$25,1)</f>
        <v/>
      </c>
      <c r="EX230" s="131" t="str">
        <f>MID($CV230,EX$25,1)</f>
        <v/>
      </c>
      <c r="EZ230" s="131" t="str">
        <f>MID($CV230,EZ$25,1)</f>
        <v/>
      </c>
      <c r="FB230" s="131" t="str">
        <f>MID($CV230,FB$25,1)</f>
        <v/>
      </c>
      <c r="FD230" s="131" t="str">
        <f>MID($CV230,FD$25,1)</f>
        <v/>
      </c>
      <c r="FF230" s="131" t="str">
        <f>MID($CV230,FF$25,1)</f>
        <v/>
      </c>
      <c r="FH230" s="131" t="str">
        <f>MID($CV230,FH$25,1)</f>
        <v/>
      </c>
      <c r="FJ230" s="131" t="str">
        <f>MID($CV230,FJ$25,1)</f>
        <v/>
      </c>
      <c r="FL230" s="131" t="str">
        <f>MID($CV230,FL$25,1)</f>
        <v/>
      </c>
      <c r="FN230" s="131" t="str">
        <f>MID($CV230,FN$25,1)</f>
        <v/>
      </c>
      <c r="FP230" s="131" t="str">
        <f>MID($CV230,FP$25,1)</f>
        <v/>
      </c>
      <c r="FR230" s="131" t="str">
        <f>MID($CV230,FR$25,1)</f>
        <v/>
      </c>
      <c r="FT230" s="131" t="str">
        <f>MID($CV230,FT$25,1)</f>
        <v/>
      </c>
      <c r="FV230" s="131" t="str">
        <f>MID($CV230,FV$25,1)</f>
        <v/>
      </c>
      <c r="FX230" s="131" t="str">
        <f>MID($CV230,FX$25,1)</f>
        <v/>
      </c>
      <c r="FZ230" s="131" t="str">
        <f>MID($CV230,FZ$25,1)</f>
        <v/>
      </c>
      <c r="GB230" s="131" t="str">
        <f>MID($CV230,GB$25,1)</f>
        <v/>
      </c>
      <c r="GD230" s="131" t="str">
        <f>MID($CV230,GD$25,1)</f>
        <v/>
      </c>
      <c r="GF230" s="131" t="str">
        <f>MID($CV230,GF$25,1)</f>
        <v/>
      </c>
      <c r="GH230" s="131" t="str">
        <f>MID($CV230,GH$25,1)</f>
        <v/>
      </c>
      <c r="GJ230" s="131" t="str">
        <f>MID($CV230,GJ$25,1)</f>
        <v/>
      </c>
    </row>
    <row r="231" spans="4:192" ht="3" customHeight="1" x14ac:dyDescent="0.25">
      <c r="E231" s="126"/>
      <c r="O231" s="182"/>
      <c r="P231" s="147"/>
      <c r="Q231" s="182"/>
      <c r="R231" s="147"/>
      <c r="S231" s="182"/>
      <c r="T231" s="147"/>
      <c r="U231" s="182"/>
      <c r="V231" s="147"/>
      <c r="W231" s="182"/>
      <c r="X231" s="147"/>
      <c r="Y231" s="182"/>
      <c r="Z231" s="147"/>
      <c r="AA231" s="182"/>
      <c r="AB231" s="147"/>
      <c r="AC231" s="182"/>
      <c r="AD231" s="147"/>
      <c r="AE231" s="182"/>
      <c r="AF231" s="147"/>
      <c r="AG231" s="182"/>
      <c r="AH231" s="147"/>
      <c r="AI231" s="182"/>
      <c r="AJ231" s="147"/>
      <c r="AK231" s="182"/>
      <c r="AL231" s="147"/>
      <c r="AM231" s="182"/>
      <c r="AN231" s="147"/>
      <c r="AO231" s="147"/>
      <c r="AP231" s="147"/>
      <c r="AQ231" s="147"/>
      <c r="AR231" s="147"/>
      <c r="AS231" s="147"/>
      <c r="AT231" s="147"/>
      <c r="AU231" s="153"/>
      <c r="AV231" s="153"/>
      <c r="AW231" s="153"/>
      <c r="AX231" s="153"/>
      <c r="AY231" s="153"/>
      <c r="AZ231" s="136"/>
      <c r="BA231" s="136"/>
    </row>
    <row r="232" spans="4:192" ht="13.2" customHeight="1" x14ac:dyDescent="0.25">
      <c r="D232" s="648" t="s">
        <v>290</v>
      </c>
      <c r="E232" s="649"/>
      <c r="F232" s="649"/>
      <c r="G232" s="649"/>
      <c r="H232" s="649"/>
      <c r="I232" s="649"/>
      <c r="J232" s="649"/>
      <c r="K232" s="649"/>
      <c r="L232" s="649"/>
      <c r="M232" s="649"/>
      <c r="N232" s="649"/>
      <c r="O232" s="649"/>
      <c r="P232" s="649"/>
      <c r="Q232" s="649"/>
      <c r="R232" s="649"/>
      <c r="S232" s="649"/>
      <c r="T232" s="649"/>
      <c r="U232" s="649"/>
      <c r="V232" s="649"/>
      <c r="W232" s="649"/>
      <c r="X232" s="649"/>
      <c r="Y232" s="649"/>
      <c r="Z232" s="649"/>
      <c r="AA232" s="649"/>
      <c r="AB232" s="649"/>
      <c r="AC232" s="649"/>
      <c r="AD232" s="649"/>
      <c r="AE232" s="649"/>
      <c r="AF232" s="649"/>
      <c r="AG232" s="649"/>
      <c r="AH232" s="649"/>
      <c r="AI232" s="649"/>
      <c r="AJ232" s="649"/>
      <c r="AK232" s="649"/>
      <c r="AL232" s="649"/>
      <c r="AM232" s="649"/>
      <c r="AN232" s="218"/>
      <c r="AO232" s="122"/>
      <c r="AP232" s="122"/>
      <c r="AQ232" s="122"/>
      <c r="AR232" s="122"/>
      <c r="AS232" s="122"/>
      <c r="AT232" s="122"/>
      <c r="AU232" s="122"/>
      <c r="AV232" s="122"/>
      <c r="AW232" s="122"/>
      <c r="AX232" s="122"/>
      <c r="AY232" s="122"/>
      <c r="AZ232" s="648" t="s">
        <v>241</v>
      </c>
      <c r="BA232" s="649"/>
      <c r="BB232" s="649"/>
      <c r="BC232" s="649"/>
      <c r="BD232" s="649"/>
      <c r="BE232" s="649"/>
      <c r="BF232" s="649"/>
      <c r="BG232" s="649"/>
      <c r="BH232" s="649"/>
      <c r="BI232" s="649"/>
      <c r="BJ232" s="649"/>
      <c r="BK232" s="649"/>
      <c r="BL232" s="649"/>
      <c r="BM232" s="649"/>
      <c r="BN232" s="649"/>
      <c r="BO232" s="649"/>
      <c r="BP232" s="649"/>
      <c r="BQ232" s="649"/>
      <c r="BR232" s="649"/>
      <c r="BS232" s="649"/>
      <c r="BT232" s="649"/>
      <c r="BU232" s="649"/>
      <c r="BV232" s="649"/>
      <c r="BW232" s="649"/>
      <c r="BX232" s="649"/>
      <c r="BY232" s="649"/>
      <c r="BZ232" s="649"/>
      <c r="CA232" s="649"/>
      <c r="CB232" s="649"/>
      <c r="CC232" s="649"/>
      <c r="CD232" s="649"/>
      <c r="CE232" s="649"/>
      <c r="CF232" s="649"/>
      <c r="CG232" s="649"/>
      <c r="CH232" s="649"/>
      <c r="CI232" s="649"/>
      <c r="CJ232" s="649"/>
      <c r="CK232" s="649"/>
      <c r="CL232" s="649"/>
      <c r="CM232" s="649"/>
      <c r="CN232" s="649"/>
      <c r="CO232" s="650"/>
      <c r="CP232" s="183"/>
    </row>
    <row r="233" spans="4:192" ht="3" customHeight="1" x14ac:dyDescent="0.25">
      <c r="E233" s="123"/>
      <c r="F233" s="123"/>
      <c r="G233" s="123"/>
      <c r="H233" s="123"/>
      <c r="I233" s="123"/>
      <c r="J233" s="123"/>
      <c r="K233" s="123"/>
      <c r="L233" s="123"/>
      <c r="M233" s="123"/>
      <c r="N233" s="123"/>
      <c r="O233" s="124">
        <v>1</v>
      </c>
      <c r="P233" s="124"/>
      <c r="Q233" s="124">
        <f>1+O233</f>
        <v>2</v>
      </c>
      <c r="R233" s="124"/>
      <c r="S233" s="124">
        <f>1+Q233</f>
        <v>3</v>
      </c>
      <c r="T233" s="124"/>
      <c r="U233" s="124">
        <f>1+S233</f>
        <v>4</v>
      </c>
      <c r="V233" s="124"/>
      <c r="W233" s="124">
        <f>1+U233</f>
        <v>5</v>
      </c>
      <c r="X233" s="124"/>
      <c r="Y233" s="124">
        <f>1+W233</f>
        <v>6</v>
      </c>
      <c r="Z233" s="124"/>
      <c r="AA233" s="124">
        <f>1+Y233</f>
        <v>7</v>
      </c>
      <c r="AB233" s="124"/>
      <c r="AC233" s="124">
        <f>1+AA233</f>
        <v>8</v>
      </c>
      <c r="AD233" s="124"/>
      <c r="AE233" s="124">
        <f>1+AC233</f>
        <v>9</v>
      </c>
      <c r="AF233" s="124"/>
      <c r="AG233" s="124">
        <f>1+AE233</f>
        <v>10</v>
      </c>
      <c r="AH233" s="124"/>
      <c r="AI233" s="124">
        <f>1+AG233</f>
        <v>11</v>
      </c>
      <c r="AJ233" s="124"/>
      <c r="AK233" s="124">
        <f>1+AI233</f>
        <v>12</v>
      </c>
      <c r="AL233" s="124"/>
      <c r="AM233" s="124">
        <f>1+AK233</f>
        <v>13</v>
      </c>
      <c r="AN233" s="124"/>
      <c r="AO233" s="124">
        <f>1+AM233</f>
        <v>14</v>
      </c>
      <c r="AP233" s="124"/>
      <c r="AQ233" s="124">
        <f>1+AO233</f>
        <v>15</v>
      </c>
      <c r="AR233" s="124"/>
      <c r="AS233" s="124">
        <f>1+AQ233</f>
        <v>16</v>
      </c>
      <c r="AT233" s="124"/>
      <c r="AU233" s="124">
        <f>1+AS233</f>
        <v>17</v>
      </c>
      <c r="AV233" s="124"/>
      <c r="AW233" s="124">
        <f>1+AU233</f>
        <v>18</v>
      </c>
      <c r="AX233" s="124"/>
      <c r="AY233" s="124">
        <f>1+AW233</f>
        <v>19</v>
      </c>
      <c r="AZ233" s="124"/>
      <c r="BA233" s="124">
        <f>1+AY233</f>
        <v>20</v>
      </c>
      <c r="BB233" s="124"/>
      <c r="BC233" s="124">
        <f>1+BA233</f>
        <v>21</v>
      </c>
      <c r="BD233" s="124"/>
      <c r="BE233" s="124">
        <f>1+BC233</f>
        <v>22</v>
      </c>
      <c r="BF233" s="124"/>
      <c r="BG233" s="124">
        <f>1+BE233</f>
        <v>23</v>
      </c>
      <c r="BH233" s="124"/>
      <c r="BI233" s="124">
        <f>1+BG233</f>
        <v>24</v>
      </c>
      <c r="BJ233" s="124"/>
      <c r="BK233" s="124">
        <f>1+BI233</f>
        <v>25</v>
      </c>
      <c r="BL233" s="124"/>
      <c r="BM233" s="124">
        <f>1+BK233</f>
        <v>26</v>
      </c>
      <c r="BN233" s="124"/>
      <c r="BO233" s="124">
        <f>1+BM233</f>
        <v>27</v>
      </c>
      <c r="BP233" s="124"/>
      <c r="BQ233" s="124">
        <f>1+BO233</f>
        <v>28</v>
      </c>
      <c r="BR233" s="124"/>
      <c r="BS233" s="124">
        <f>1+BQ233</f>
        <v>29</v>
      </c>
      <c r="BT233" s="124"/>
      <c r="BU233" s="124">
        <f>1+BS233</f>
        <v>30</v>
      </c>
      <c r="BV233" s="124"/>
      <c r="BW233" s="124">
        <f>1+BU233</f>
        <v>31</v>
      </c>
      <c r="BX233" s="124"/>
      <c r="BY233" s="124">
        <f>1+BW233</f>
        <v>32</v>
      </c>
      <c r="BZ233" s="124"/>
      <c r="CA233" s="124">
        <f>1+BY233</f>
        <v>33</v>
      </c>
      <c r="CB233" s="124"/>
      <c r="CC233" s="124">
        <f>1+CA233</f>
        <v>34</v>
      </c>
      <c r="CD233" s="124"/>
      <c r="CE233" s="124"/>
      <c r="CF233" s="124"/>
      <c r="CG233" s="124"/>
      <c r="CH233" s="124"/>
      <c r="CI233" s="124"/>
      <c r="CJ233" s="124">
        <f>1+CC233</f>
        <v>35</v>
      </c>
      <c r="CK233" s="124"/>
      <c r="CL233" s="124"/>
      <c r="CM233" s="124">
        <f>1+CJ233</f>
        <v>36</v>
      </c>
      <c r="CN233" s="124"/>
      <c r="CO233" s="124">
        <f>1+CM233</f>
        <v>37</v>
      </c>
      <c r="CP233" s="125"/>
    </row>
    <row r="234" spans="4:192" ht="7.2" customHeight="1" x14ac:dyDescent="0.25">
      <c r="D234" s="133"/>
      <c r="E234" s="184"/>
      <c r="F234" s="184"/>
      <c r="G234" s="184"/>
      <c r="H234" s="184"/>
      <c r="I234" s="184"/>
      <c r="J234" s="184"/>
      <c r="K234" s="184"/>
      <c r="L234" s="184"/>
      <c r="M234" s="184"/>
      <c r="N234" s="184"/>
      <c r="O234" s="185"/>
      <c r="P234" s="185"/>
      <c r="Q234" s="185"/>
      <c r="R234" s="185"/>
      <c r="S234" s="185"/>
      <c r="T234" s="185"/>
      <c r="U234" s="185"/>
      <c r="V234" s="185"/>
      <c r="W234" s="185"/>
      <c r="X234" s="185"/>
      <c r="Y234" s="185"/>
      <c r="Z234" s="185"/>
      <c r="AA234" s="185"/>
      <c r="AB234" s="185"/>
      <c r="AC234" s="185"/>
      <c r="AD234" s="185"/>
      <c r="AE234" s="185"/>
      <c r="AF234" s="185"/>
      <c r="AG234" s="185"/>
      <c r="AH234" s="185"/>
      <c r="AI234" s="185"/>
      <c r="AJ234" s="185"/>
      <c r="AK234" s="185"/>
      <c r="AL234" s="185"/>
      <c r="AM234" s="185"/>
      <c r="AN234" s="186"/>
      <c r="AO234" s="124"/>
      <c r="AP234" s="124"/>
      <c r="AQ234" s="124"/>
      <c r="AR234" s="124"/>
      <c r="AS234" s="124"/>
      <c r="AT234" s="124"/>
      <c r="AU234" s="124"/>
      <c r="AV234" s="124"/>
      <c r="AW234" s="124"/>
      <c r="AX234" s="124"/>
      <c r="AY234" s="124"/>
      <c r="AZ234" s="187"/>
      <c r="BA234" s="185"/>
      <c r="BB234" s="185"/>
      <c r="BC234" s="185"/>
      <c r="BD234" s="185"/>
      <c r="BE234" s="185"/>
      <c r="BF234" s="185"/>
      <c r="BG234" s="185"/>
      <c r="BH234" s="185"/>
      <c r="BI234" s="185"/>
      <c r="BJ234" s="185"/>
      <c r="BK234" s="185"/>
      <c r="BL234" s="185"/>
      <c r="BM234" s="185"/>
      <c r="BN234" s="185"/>
      <c r="BO234" s="185"/>
      <c r="BP234" s="185"/>
      <c r="BQ234" s="185"/>
      <c r="BR234" s="185"/>
      <c r="BS234" s="185"/>
      <c r="BT234" s="185"/>
      <c r="BU234" s="185"/>
      <c r="BV234" s="185"/>
      <c r="BW234" s="185"/>
      <c r="BX234" s="185"/>
      <c r="BY234" s="185"/>
      <c r="BZ234" s="185"/>
      <c r="CA234" s="185"/>
      <c r="CB234" s="185"/>
      <c r="CC234" s="185"/>
      <c r="CD234" s="185"/>
      <c r="CE234" s="185"/>
      <c r="CF234" s="185"/>
      <c r="CG234" s="185"/>
      <c r="CH234" s="185"/>
      <c r="CI234" s="185"/>
      <c r="CJ234" s="185"/>
      <c r="CK234" s="185"/>
      <c r="CL234" s="185"/>
      <c r="CM234" s="185"/>
      <c r="CN234" s="185"/>
      <c r="CO234" s="186"/>
      <c r="CP234" s="125"/>
    </row>
    <row r="235" spans="4:192" ht="13.2" customHeight="1" x14ac:dyDescent="0.25">
      <c r="D235" s="137" t="s">
        <v>218</v>
      </c>
      <c r="E235" s="136"/>
      <c r="F235" s="136"/>
      <c r="G235" s="136"/>
      <c r="H235" s="136"/>
      <c r="I235" s="136"/>
      <c r="J235" s="136"/>
      <c r="K235" s="136"/>
      <c r="L235" s="136"/>
      <c r="M235" s="136"/>
      <c r="N235" s="153"/>
      <c r="O235" s="369"/>
      <c r="P235" s="153"/>
      <c r="Q235" s="176"/>
      <c r="R235" s="153"/>
      <c r="S235" s="176"/>
      <c r="T235" s="153"/>
      <c r="U235" s="176"/>
      <c r="V235" s="153"/>
      <c r="W235" s="176"/>
      <c r="X235" s="153"/>
      <c r="Y235" s="176"/>
      <c r="Z235" s="153"/>
      <c r="AA235" s="176"/>
      <c r="AB235" s="188"/>
      <c r="AC235" s="347"/>
      <c r="AD235" s="136"/>
      <c r="AE235" s="189"/>
      <c r="AF235" s="189"/>
      <c r="AG235" s="342" t="s">
        <v>243</v>
      </c>
      <c r="AH235" s="153"/>
      <c r="AI235" s="425" t="s">
        <v>246</v>
      </c>
      <c r="AJ235" s="153"/>
      <c r="AK235" s="176"/>
      <c r="AL235" s="153"/>
      <c r="AM235" s="176"/>
      <c r="AN235" s="155"/>
      <c r="AO235" s="176"/>
      <c r="AP235" s="153"/>
      <c r="AQ235" s="176"/>
      <c r="AR235" s="153"/>
      <c r="AS235" s="176"/>
      <c r="AT235" s="153"/>
      <c r="AU235" s="176"/>
      <c r="AZ235" s="219"/>
      <c r="BA235" s="189" t="s">
        <v>291</v>
      </c>
      <c r="BB235" s="190"/>
      <c r="BC235" s="140"/>
      <c r="BD235" s="191"/>
      <c r="BE235" s="190"/>
      <c r="BF235" s="191"/>
      <c r="BG235" s="140"/>
      <c r="BH235" s="191"/>
      <c r="BI235" s="140"/>
      <c r="BJ235" s="176"/>
      <c r="BK235" s="176"/>
      <c r="BL235" s="153"/>
      <c r="BM235" s="369"/>
      <c r="BN235" s="153"/>
      <c r="BO235" s="136"/>
      <c r="BP235" s="153"/>
      <c r="BQ235" s="176"/>
      <c r="BR235" s="153"/>
      <c r="BS235" s="176"/>
      <c r="BT235" s="153"/>
      <c r="BU235" s="176"/>
      <c r="BV235" s="153"/>
      <c r="BW235" s="176"/>
      <c r="BX235" s="153"/>
      <c r="BY235" s="176"/>
      <c r="CB235" s="153"/>
      <c r="CC235" s="126"/>
      <c r="CD235" s="342"/>
      <c r="CF235" s="154"/>
      <c r="CG235" s="342" t="s">
        <v>244</v>
      </c>
      <c r="CH235" s="153"/>
      <c r="CI235" s="369"/>
      <c r="CJ235" s="176"/>
      <c r="CK235" s="176"/>
      <c r="CL235" s="153"/>
      <c r="CM235" s="176"/>
      <c r="CN235" s="153"/>
      <c r="CO235" s="156"/>
    </row>
    <row r="236" spans="4:192" ht="3" customHeight="1" x14ac:dyDescent="0.25">
      <c r="D236" s="142"/>
      <c r="E236" s="143"/>
      <c r="F236" s="136"/>
      <c r="G236" s="136"/>
      <c r="H236" s="136"/>
      <c r="I236" s="136"/>
      <c r="J236" s="136"/>
      <c r="K236" s="136"/>
      <c r="L236" s="136"/>
      <c r="M236" s="136"/>
      <c r="N236" s="153"/>
      <c r="O236" s="153"/>
      <c r="P236" s="153"/>
      <c r="Q236" s="153"/>
      <c r="R236" s="153"/>
      <c r="S236" s="153"/>
      <c r="T236" s="153"/>
      <c r="U236" s="153"/>
      <c r="V236" s="153"/>
      <c r="W236" s="153"/>
      <c r="X236" s="153"/>
      <c r="Y236" s="153"/>
      <c r="Z236" s="153"/>
      <c r="AA236" s="153"/>
      <c r="AB236" s="153"/>
      <c r="AC236" s="153"/>
      <c r="AD236" s="153"/>
      <c r="AE236" s="153"/>
      <c r="AF236" s="153"/>
      <c r="AG236" s="153"/>
      <c r="AH236" s="153"/>
      <c r="AI236" s="153"/>
      <c r="AJ236" s="153"/>
      <c r="AK236" s="153"/>
      <c r="AL236" s="153"/>
      <c r="AM236" s="153"/>
      <c r="AN236" s="155"/>
      <c r="AO236" s="153"/>
      <c r="AP236" s="153"/>
      <c r="AQ236" s="153"/>
      <c r="AR236" s="153"/>
      <c r="AS236" s="153"/>
      <c r="AT236" s="153"/>
      <c r="AU236" s="153"/>
      <c r="AV236" s="153"/>
      <c r="AW236" s="153"/>
      <c r="AX236" s="153"/>
      <c r="AY236" s="153"/>
      <c r="AZ236" s="220"/>
      <c r="BA236" s="153"/>
      <c r="BB236" s="153"/>
      <c r="BC236" s="153"/>
      <c r="BD236" s="153"/>
      <c r="BE236" s="153"/>
      <c r="BF236" s="153"/>
      <c r="BG236" s="153"/>
      <c r="BH236" s="153"/>
      <c r="BI236" s="153"/>
      <c r="BJ236" s="153"/>
      <c r="BK236" s="153"/>
      <c r="BL236" s="153"/>
      <c r="BM236" s="153"/>
      <c r="BN236" s="153"/>
      <c r="BO236" s="153"/>
      <c r="BP236" s="153"/>
      <c r="BQ236" s="153"/>
      <c r="BR236" s="153"/>
      <c r="BS236" s="153"/>
      <c r="BT236" s="153"/>
      <c r="BU236" s="153"/>
      <c r="BV236" s="153"/>
      <c r="BW236" s="153"/>
      <c r="BX236" s="153"/>
      <c r="BY236" s="153"/>
      <c r="BZ236" s="153"/>
      <c r="CA236" s="153"/>
      <c r="CB236" s="153"/>
      <c r="CC236" s="153"/>
      <c r="CD236" s="153"/>
      <c r="CE236" s="153"/>
      <c r="CF236" s="153"/>
      <c r="CG236" s="153"/>
      <c r="CH236" s="153"/>
      <c r="CI236" s="153"/>
      <c r="CJ236" s="153"/>
      <c r="CK236" s="153"/>
      <c r="CL236" s="153"/>
      <c r="CM236" s="153"/>
      <c r="CN236" s="153"/>
      <c r="CO236" s="155"/>
    </row>
    <row r="237" spans="4:192" ht="13.2" customHeight="1" x14ac:dyDescent="0.25">
      <c r="D237" s="137" t="s">
        <v>245</v>
      </c>
      <c r="E237" s="136"/>
      <c r="F237" s="136"/>
      <c r="G237" s="136"/>
      <c r="H237" s="136"/>
      <c r="I237" s="136"/>
      <c r="J237" s="136"/>
      <c r="K237" s="136"/>
      <c r="L237" s="136"/>
      <c r="M237" s="136"/>
      <c r="N237" s="153"/>
      <c r="O237" s="369"/>
      <c r="P237" s="153"/>
      <c r="Q237" s="153"/>
      <c r="R237" s="153"/>
      <c r="S237" s="153"/>
      <c r="T237" s="153"/>
      <c r="U237" s="153"/>
      <c r="V237" s="153"/>
      <c r="W237" s="153"/>
      <c r="X237" s="153"/>
      <c r="Y237" s="153"/>
      <c r="Z237" s="153"/>
      <c r="AA237" s="153"/>
      <c r="AB237" s="153"/>
      <c r="AC237" s="342"/>
      <c r="AD237" s="342"/>
      <c r="AE237" s="342"/>
      <c r="AF237" s="342"/>
      <c r="AG237" s="342" t="s">
        <v>244</v>
      </c>
      <c r="AH237" s="153"/>
      <c r="AI237" s="369"/>
      <c r="AJ237" s="153"/>
      <c r="AK237" s="153"/>
      <c r="AL237" s="153"/>
      <c r="AM237" s="153"/>
      <c r="AN237" s="155"/>
      <c r="AO237" s="153"/>
      <c r="AP237" s="153"/>
      <c r="AQ237" s="153"/>
      <c r="AR237" s="153"/>
      <c r="AS237" s="153"/>
      <c r="AT237" s="153"/>
      <c r="AU237" s="153"/>
      <c r="AV237" s="153"/>
      <c r="AW237" s="153"/>
      <c r="AX237" s="153"/>
      <c r="AY237" s="153"/>
      <c r="AZ237" s="221"/>
      <c r="BA237" s="189" t="s">
        <v>245</v>
      </c>
      <c r="BB237" s="153"/>
      <c r="BC237" s="153"/>
      <c r="BD237" s="153"/>
      <c r="BE237" s="153"/>
      <c r="BF237" s="153"/>
      <c r="BG237" s="153"/>
      <c r="BH237" s="153"/>
      <c r="BI237" s="153"/>
      <c r="BJ237" s="153"/>
      <c r="BK237" s="153"/>
      <c r="BL237" s="153"/>
      <c r="BM237" s="425" t="s">
        <v>246</v>
      </c>
      <c r="BN237" s="153"/>
      <c r="BO237" s="153"/>
      <c r="BP237" s="153"/>
      <c r="BQ237" s="153"/>
      <c r="BR237" s="153"/>
      <c r="BS237" s="153"/>
      <c r="BT237" s="153"/>
      <c r="BU237" s="153"/>
      <c r="BV237" s="153"/>
      <c r="BW237" s="153"/>
      <c r="BX237" s="153"/>
      <c r="BY237" s="153"/>
      <c r="BZ237" s="153"/>
      <c r="CA237" s="153"/>
      <c r="CB237" s="153"/>
      <c r="CC237" s="153"/>
      <c r="CD237" s="153"/>
      <c r="CE237" s="153"/>
      <c r="CF237" s="153"/>
      <c r="CG237" s="153"/>
      <c r="CH237" s="153"/>
      <c r="CI237" s="153"/>
      <c r="CJ237" s="153"/>
      <c r="CK237" s="153"/>
      <c r="CL237" s="153"/>
      <c r="CM237" s="153"/>
      <c r="CN237" s="153"/>
      <c r="CO237" s="155"/>
      <c r="CV237" s="118" t="s">
        <v>249</v>
      </c>
    </row>
    <row r="238" spans="4:192" ht="7.2" customHeight="1" x14ac:dyDescent="0.25">
      <c r="D238" s="150"/>
      <c r="E238" s="195"/>
      <c r="F238" s="151"/>
      <c r="G238" s="151"/>
      <c r="H238" s="151"/>
      <c r="I238" s="151"/>
      <c r="J238" s="151"/>
      <c r="K238" s="151"/>
      <c r="L238" s="151"/>
      <c r="M238" s="151"/>
      <c r="N238" s="196"/>
      <c r="O238" s="196"/>
      <c r="P238" s="196"/>
      <c r="Q238" s="196"/>
      <c r="R238" s="196"/>
      <c r="S238" s="196"/>
      <c r="T238" s="196"/>
      <c r="U238" s="196"/>
      <c r="V238" s="196"/>
      <c r="W238" s="196"/>
      <c r="X238" s="196"/>
      <c r="Y238" s="196"/>
      <c r="Z238" s="196"/>
      <c r="AA238" s="196"/>
      <c r="AB238" s="196"/>
      <c r="AC238" s="196"/>
      <c r="AD238" s="196"/>
      <c r="AE238" s="196"/>
      <c r="AF238" s="196"/>
      <c r="AG238" s="196"/>
      <c r="AH238" s="196"/>
      <c r="AI238" s="196"/>
      <c r="AJ238" s="196"/>
      <c r="AK238" s="196"/>
      <c r="AL238" s="196"/>
      <c r="AM238" s="196"/>
      <c r="AN238" s="197"/>
      <c r="AO238" s="127"/>
      <c r="AP238" s="127"/>
      <c r="AQ238" s="127"/>
      <c r="AR238" s="127"/>
      <c r="AS238" s="127"/>
      <c r="AT238" s="127"/>
      <c r="AU238" s="127"/>
      <c r="AV238" s="127"/>
      <c r="AW238" s="127"/>
      <c r="AX238" s="127"/>
      <c r="AY238" s="127"/>
      <c r="AZ238" s="198"/>
      <c r="BA238" s="196"/>
      <c r="BB238" s="196"/>
      <c r="BC238" s="196"/>
      <c r="BD238" s="196"/>
      <c r="BE238" s="196"/>
      <c r="BF238" s="196"/>
      <c r="BG238" s="196"/>
      <c r="BH238" s="196"/>
      <c r="BI238" s="196"/>
      <c r="BJ238" s="196"/>
      <c r="BK238" s="196"/>
      <c r="BL238" s="196"/>
      <c r="BM238" s="196"/>
      <c r="BN238" s="196"/>
      <c r="BO238" s="196"/>
      <c r="BP238" s="196"/>
      <c r="BQ238" s="196"/>
      <c r="BR238" s="196"/>
      <c r="BS238" s="196"/>
      <c r="BT238" s="196"/>
      <c r="BU238" s="196"/>
      <c r="BV238" s="196"/>
      <c r="BW238" s="196"/>
      <c r="BX238" s="196"/>
      <c r="BY238" s="196"/>
      <c r="BZ238" s="196"/>
      <c r="CA238" s="196"/>
      <c r="CB238" s="196"/>
      <c r="CC238" s="196"/>
      <c r="CD238" s="196"/>
      <c r="CE238" s="196"/>
      <c r="CF238" s="196"/>
      <c r="CG238" s="196"/>
      <c r="CH238" s="196"/>
      <c r="CI238" s="196"/>
      <c r="CJ238" s="196"/>
      <c r="CK238" s="196"/>
      <c r="CL238" s="196"/>
      <c r="CM238" s="196"/>
      <c r="CN238" s="196"/>
      <c r="CO238" s="197"/>
    </row>
    <row r="239" spans="4:192" ht="3" customHeight="1" x14ac:dyDescent="0.25">
      <c r="E239" s="143"/>
      <c r="F239" s="136"/>
      <c r="G239" s="136"/>
      <c r="H239" s="136"/>
      <c r="I239" s="136"/>
      <c r="J239" s="136"/>
      <c r="K239" s="136"/>
      <c r="L239" s="136"/>
      <c r="M239" s="136"/>
      <c r="N239" s="147"/>
      <c r="O239" s="147"/>
      <c r="P239" s="147"/>
      <c r="Q239" s="147"/>
      <c r="R239" s="147"/>
      <c r="S239" s="147"/>
      <c r="T239" s="147"/>
      <c r="U239" s="147"/>
      <c r="V239" s="147"/>
      <c r="W239" s="147"/>
      <c r="X239" s="147"/>
      <c r="Y239" s="147"/>
      <c r="Z239" s="147"/>
      <c r="AA239" s="147"/>
      <c r="AB239" s="147"/>
      <c r="AC239" s="147"/>
      <c r="AD239" s="147"/>
      <c r="AE239" s="147"/>
      <c r="AF239" s="147"/>
      <c r="AG239" s="147"/>
      <c r="AH239" s="147"/>
      <c r="AI239" s="147"/>
      <c r="AJ239" s="147"/>
      <c r="AK239" s="147"/>
      <c r="AL239" s="147"/>
      <c r="AM239" s="147"/>
      <c r="AN239" s="147"/>
      <c r="AO239" s="147"/>
      <c r="AP239" s="147"/>
      <c r="AQ239" s="147"/>
      <c r="AR239" s="147"/>
      <c r="AS239" s="147"/>
      <c r="AT239" s="147"/>
      <c r="AU239" s="153"/>
      <c r="AV239" s="153"/>
      <c r="AW239" s="153"/>
      <c r="AX239" s="153"/>
      <c r="AY239" s="153"/>
      <c r="AZ239" s="153"/>
      <c r="BA239" s="153"/>
      <c r="BB239" s="153"/>
      <c r="BC239" s="153"/>
      <c r="BD239" s="153"/>
      <c r="BE239" s="153"/>
      <c r="BF239" s="153"/>
      <c r="BG239" s="153"/>
      <c r="BH239" s="153"/>
      <c r="BI239" s="153"/>
      <c r="BJ239" s="153"/>
      <c r="BK239" s="153"/>
      <c r="BL239" s="153"/>
      <c r="BM239" s="153"/>
      <c r="BN239" s="153"/>
      <c r="BO239" s="153"/>
      <c r="BP239" s="153"/>
      <c r="BQ239" s="153"/>
      <c r="BR239" s="153"/>
      <c r="BS239" s="153"/>
      <c r="BT239" s="127"/>
      <c r="BU239" s="127"/>
      <c r="BV239" s="127"/>
      <c r="BW239" s="127"/>
      <c r="BX239" s="127"/>
      <c r="BY239" s="127"/>
      <c r="BZ239" s="127"/>
      <c r="CA239" s="127"/>
      <c r="CB239" s="127"/>
      <c r="CC239" s="127"/>
      <c r="CD239" s="127"/>
      <c r="CE239" s="127"/>
      <c r="CF239" s="127"/>
      <c r="CG239" s="127"/>
      <c r="CH239" s="127"/>
      <c r="CI239" s="127"/>
      <c r="CJ239" s="127"/>
      <c r="CK239" s="127"/>
      <c r="CL239" s="127"/>
      <c r="CM239" s="127"/>
      <c r="CN239" s="127"/>
      <c r="CO239" s="127"/>
    </row>
    <row r="240" spans="4:192" ht="13.2" customHeight="1" x14ac:dyDescent="0.25">
      <c r="D240" s="648" t="s">
        <v>247</v>
      </c>
      <c r="E240" s="649"/>
      <c r="F240" s="649"/>
      <c r="G240" s="649"/>
      <c r="H240" s="649"/>
      <c r="I240" s="649"/>
      <c r="J240" s="649"/>
      <c r="K240" s="649"/>
      <c r="L240" s="649"/>
      <c r="M240" s="649"/>
      <c r="N240" s="649"/>
      <c r="O240" s="649"/>
      <c r="P240" s="649"/>
      <c r="Q240" s="649"/>
      <c r="R240" s="649"/>
      <c r="S240" s="649"/>
      <c r="T240" s="649"/>
      <c r="U240" s="649"/>
      <c r="V240" s="649"/>
      <c r="W240" s="649"/>
      <c r="X240" s="649"/>
      <c r="Y240" s="649"/>
      <c r="Z240" s="649"/>
      <c r="AA240" s="649"/>
      <c r="AB240" s="649"/>
      <c r="AC240" s="649"/>
      <c r="AD240" s="649"/>
      <c r="AE240" s="649"/>
      <c r="AF240" s="649"/>
      <c r="AG240" s="649"/>
      <c r="AH240" s="649"/>
      <c r="AI240" s="649"/>
      <c r="AJ240" s="649"/>
      <c r="AK240" s="649"/>
      <c r="AL240" s="649"/>
      <c r="AM240" s="649"/>
      <c r="AN240" s="649"/>
      <c r="AO240" s="649"/>
      <c r="AP240" s="649"/>
      <c r="AQ240" s="649"/>
      <c r="AR240" s="649"/>
      <c r="AS240" s="649"/>
      <c r="AT240" s="649"/>
      <c r="AU240" s="649"/>
      <c r="AV240" s="649"/>
      <c r="AW240" s="649"/>
      <c r="AX240" s="649"/>
      <c r="AY240" s="649"/>
      <c r="AZ240" s="649"/>
      <c r="BA240" s="649"/>
      <c r="BB240" s="649"/>
      <c r="BC240" s="649"/>
      <c r="BD240" s="649"/>
      <c r="BE240" s="649"/>
      <c r="BF240" s="649"/>
      <c r="BG240" s="649"/>
      <c r="BH240" s="649"/>
      <c r="BI240" s="649"/>
      <c r="BJ240" s="649"/>
      <c r="BK240" s="649"/>
      <c r="BL240" s="649"/>
      <c r="BM240" s="649"/>
      <c r="BN240" s="649"/>
      <c r="BO240" s="649"/>
      <c r="BP240" s="649"/>
      <c r="BQ240" s="649"/>
      <c r="BR240" s="649"/>
      <c r="BS240" s="649"/>
      <c r="BT240" s="649"/>
      <c r="BU240" s="649"/>
      <c r="BV240" s="649"/>
      <c r="BW240" s="649"/>
      <c r="BX240" s="649"/>
      <c r="BY240" s="649"/>
      <c r="BZ240" s="649"/>
      <c r="CA240" s="649"/>
      <c r="CB240" s="649"/>
      <c r="CC240" s="649"/>
      <c r="CD240" s="649"/>
      <c r="CE240" s="649"/>
      <c r="CF240" s="649"/>
      <c r="CG240" s="649"/>
      <c r="CH240" s="649"/>
      <c r="CI240" s="649"/>
      <c r="CJ240" s="649"/>
      <c r="CK240" s="649"/>
      <c r="CL240" s="649"/>
      <c r="CM240" s="649"/>
      <c r="CN240" s="649"/>
      <c r="CO240" s="650"/>
      <c r="CP240" s="183"/>
      <c r="CV240" s="200" t="str">
        <f>CW101</f>
        <v>0864714504</v>
      </c>
      <c r="CW240" s="222" t="str">
        <f>SUBSTITUTE(CV240,"-","")</f>
        <v>0864714504</v>
      </c>
    </row>
    <row r="241" spans="3:194" ht="3" customHeight="1" x14ac:dyDescent="0.25">
      <c r="E241" s="123"/>
      <c r="F241" s="123"/>
      <c r="G241" s="123"/>
      <c r="H241" s="123"/>
      <c r="I241" s="123"/>
      <c r="J241" s="123"/>
      <c r="K241" s="123"/>
      <c r="L241" s="123"/>
      <c r="M241" s="123"/>
      <c r="N241" s="123"/>
      <c r="O241" s="124">
        <v>1</v>
      </c>
      <c r="P241" s="124"/>
      <c r="Q241" s="124">
        <f>1+O241</f>
        <v>2</v>
      </c>
      <c r="R241" s="124"/>
      <c r="S241" s="124">
        <f>1+Q241</f>
        <v>3</v>
      </c>
      <c r="T241" s="124"/>
      <c r="U241" s="124">
        <f>1+S241</f>
        <v>4</v>
      </c>
      <c r="V241" s="124"/>
      <c r="W241" s="124">
        <f>1+U241</f>
        <v>5</v>
      </c>
      <c r="X241" s="124"/>
      <c r="Y241" s="124">
        <f>1+W241</f>
        <v>6</v>
      </c>
      <c r="Z241" s="124"/>
      <c r="AA241" s="124">
        <f>1+Y241</f>
        <v>7</v>
      </c>
      <c r="AB241" s="124"/>
      <c r="AC241" s="124">
        <f>1+AA241</f>
        <v>8</v>
      </c>
      <c r="AD241" s="124"/>
      <c r="AE241" s="124">
        <f>1+AC241</f>
        <v>9</v>
      </c>
      <c r="AF241" s="124"/>
      <c r="AG241" s="124">
        <f>1+AE241</f>
        <v>10</v>
      </c>
      <c r="AH241" s="124"/>
      <c r="AI241" s="124">
        <f>1+AG241</f>
        <v>11</v>
      </c>
      <c r="AJ241" s="124"/>
      <c r="AK241" s="124">
        <f>1+AI241</f>
        <v>12</v>
      </c>
      <c r="AL241" s="124"/>
      <c r="AM241" s="124">
        <f>1+AK241</f>
        <v>13</v>
      </c>
      <c r="AN241" s="124"/>
      <c r="AO241" s="124">
        <f>1+AM241</f>
        <v>14</v>
      </c>
      <c r="AP241" s="124"/>
      <c r="AQ241" s="124">
        <f>1+AO241</f>
        <v>15</v>
      </c>
      <c r="AR241" s="124"/>
      <c r="AS241" s="124">
        <f>1+AQ241</f>
        <v>16</v>
      </c>
      <c r="AT241" s="124"/>
      <c r="AU241" s="124">
        <f>1+AS241</f>
        <v>17</v>
      </c>
      <c r="AV241" s="124"/>
      <c r="AW241" s="124">
        <f>1+AU241</f>
        <v>18</v>
      </c>
      <c r="AX241" s="124"/>
      <c r="AY241" s="124">
        <f>1+AW241</f>
        <v>19</v>
      </c>
      <c r="AZ241" s="124"/>
      <c r="BA241" s="124">
        <f>1+AY241</f>
        <v>20</v>
      </c>
      <c r="BB241" s="124"/>
      <c r="BC241" s="124">
        <f>1+BA241</f>
        <v>21</v>
      </c>
      <c r="BD241" s="124"/>
      <c r="BE241" s="124">
        <f>1+BC241</f>
        <v>22</v>
      </c>
      <c r="BF241" s="124"/>
      <c r="BG241" s="124">
        <f>1+BE241</f>
        <v>23</v>
      </c>
      <c r="BH241" s="124"/>
      <c r="BI241" s="124">
        <f>1+BG241</f>
        <v>24</v>
      </c>
      <c r="BJ241" s="124"/>
      <c r="BK241" s="124">
        <f>1+BI241</f>
        <v>25</v>
      </c>
      <c r="BL241" s="124"/>
      <c r="BM241" s="124">
        <f>1+BK241</f>
        <v>26</v>
      </c>
      <c r="BN241" s="124"/>
      <c r="BO241" s="124">
        <f>1+BM241</f>
        <v>27</v>
      </c>
      <c r="BP241" s="124"/>
      <c r="BQ241" s="124">
        <f>1+BO241</f>
        <v>28</v>
      </c>
      <c r="BR241" s="124"/>
      <c r="BS241" s="124">
        <f>1+BQ241</f>
        <v>29</v>
      </c>
      <c r="BT241" s="124"/>
      <c r="BU241" s="124">
        <f>1+BS241</f>
        <v>30</v>
      </c>
      <c r="BV241" s="124"/>
      <c r="BW241" s="124">
        <f>1+BU241</f>
        <v>31</v>
      </c>
      <c r="BX241" s="124"/>
      <c r="BY241" s="124">
        <f>1+BW241</f>
        <v>32</v>
      </c>
      <c r="BZ241" s="124"/>
      <c r="CA241" s="124">
        <f>1+BY241</f>
        <v>33</v>
      </c>
      <c r="CB241" s="124"/>
      <c r="CC241" s="124">
        <f>1+CA241</f>
        <v>34</v>
      </c>
      <c r="CD241" s="124"/>
      <c r="CE241" s="124"/>
      <c r="CF241" s="124"/>
      <c r="CG241" s="124"/>
      <c r="CH241" s="124"/>
      <c r="CI241" s="124"/>
      <c r="CJ241" s="124">
        <f>1+CC241</f>
        <v>35</v>
      </c>
      <c r="CK241" s="124"/>
      <c r="CL241" s="124"/>
      <c r="CM241" s="124">
        <f>1+CJ241</f>
        <v>36</v>
      </c>
      <c r="CN241" s="124"/>
      <c r="CO241" s="124">
        <f>1+CM241</f>
        <v>37</v>
      </c>
      <c r="CP241" s="125"/>
    </row>
    <row r="242" spans="3:194" ht="13.2" customHeight="1" x14ac:dyDescent="0.25">
      <c r="D242" s="126" t="s">
        <v>242</v>
      </c>
      <c r="E242" s="118"/>
      <c r="N242" s="127"/>
      <c r="O242" s="369"/>
      <c r="P242" s="127"/>
      <c r="Q242" s="369"/>
      <c r="R242" s="127"/>
      <c r="S242" s="369"/>
      <c r="T242" s="127"/>
      <c r="U242" s="369"/>
      <c r="V242" s="127"/>
      <c r="W242" s="189" t="s">
        <v>250</v>
      </c>
      <c r="X242" s="153"/>
      <c r="Y242" s="176"/>
      <c r="Z242" s="127"/>
      <c r="AA242" s="199" t="str">
        <f>CZ244</f>
        <v>0</v>
      </c>
      <c r="AB242" s="127"/>
      <c r="AC242" s="199" t="str">
        <f>DB244</f>
        <v>8</v>
      </c>
      <c r="AD242" s="127"/>
      <c r="AE242" s="199" t="str">
        <f>DD244</f>
        <v>2</v>
      </c>
      <c r="AF242" s="127"/>
      <c r="AG242" s="199" t="str">
        <f>DF244</f>
        <v>7</v>
      </c>
      <c r="AH242" s="127"/>
      <c r="AI242" s="199" t="str">
        <f>DH244</f>
        <v>8</v>
      </c>
      <c r="AJ242" s="127"/>
      <c r="AK242" s="199" t="str">
        <f>DJ244</f>
        <v>6</v>
      </c>
      <c r="AL242" s="127"/>
      <c r="AM242" s="199" t="str">
        <f>DL244</f>
        <v>6</v>
      </c>
      <c r="AN242" s="127"/>
      <c r="AO242" s="199" t="str">
        <f>DN244</f>
        <v>1</v>
      </c>
      <c r="AP242" s="127"/>
      <c r="AQ242" s="199" t="str">
        <f>DP244</f>
        <v>0</v>
      </c>
      <c r="AR242" s="127"/>
      <c r="AS242" s="199" t="str">
        <f>DR244</f>
        <v>7</v>
      </c>
      <c r="AT242" s="127"/>
      <c r="AU242" s="189" t="s">
        <v>251</v>
      </c>
      <c r="AV242" s="127"/>
      <c r="AW242" s="176"/>
      <c r="AX242" s="127"/>
      <c r="AY242" s="199" t="s">
        <v>631</v>
      </c>
      <c r="AZ242" s="127"/>
      <c r="BA242" s="199" t="s">
        <v>631</v>
      </c>
      <c r="BB242" s="127"/>
      <c r="BC242" s="199" t="s">
        <v>631</v>
      </c>
      <c r="BD242" s="127"/>
      <c r="BE242" s="199" t="s">
        <v>631</v>
      </c>
      <c r="BF242" s="127"/>
      <c r="BG242" s="199" t="s">
        <v>631</v>
      </c>
      <c r="BH242" s="127"/>
      <c r="BI242" s="199" t="s">
        <v>631</v>
      </c>
      <c r="BJ242" s="127"/>
      <c r="BK242" s="199" t="s">
        <v>631</v>
      </c>
      <c r="BL242" s="127"/>
      <c r="BM242" s="199" t="s">
        <v>631</v>
      </c>
      <c r="BN242" s="127"/>
      <c r="BO242" s="199" t="s">
        <v>631</v>
      </c>
      <c r="BP242" s="127"/>
      <c r="BQ242" s="199" t="s">
        <v>631</v>
      </c>
      <c r="BR242" s="127"/>
      <c r="BS242" s="670" t="s">
        <v>252</v>
      </c>
      <c r="BT242" s="670"/>
      <c r="BU242" s="670"/>
      <c r="BV242" s="127"/>
      <c r="BW242" s="199" t="str">
        <f>FT244</f>
        <v>0</v>
      </c>
      <c r="BX242" s="127"/>
      <c r="BY242" s="199" t="str">
        <f>FV244</f>
        <v>8</v>
      </c>
      <c r="BZ242" s="127"/>
      <c r="CA242" s="199" t="str">
        <f>FX244</f>
        <v>6</v>
      </c>
      <c r="CB242" s="127"/>
      <c r="CC242" s="199" t="str">
        <f>FZ244</f>
        <v>4</v>
      </c>
      <c r="CD242" s="127"/>
      <c r="CE242" s="199" t="str">
        <f>GB244</f>
        <v>7</v>
      </c>
      <c r="CF242" s="127"/>
      <c r="CG242" s="199" t="str">
        <f>GD244</f>
        <v>1</v>
      </c>
      <c r="CH242" s="127"/>
      <c r="CI242" s="199" t="str">
        <f>GF244</f>
        <v>4</v>
      </c>
      <c r="CJ242" s="127"/>
      <c r="CK242" s="199" t="str">
        <f>GH244</f>
        <v>5</v>
      </c>
      <c r="CL242" s="127"/>
      <c r="CM242" s="199" t="str">
        <f>GJ244</f>
        <v>0</v>
      </c>
      <c r="CN242" s="127"/>
      <c r="CO242" s="199" t="str">
        <f>GL244</f>
        <v>4</v>
      </c>
      <c r="CP242" s="127"/>
      <c r="CV242" s="118" t="s">
        <v>248</v>
      </c>
      <c r="FT242" s="109">
        <v>1</v>
      </c>
      <c r="FV242" s="109">
        <f>1+FT242</f>
        <v>2</v>
      </c>
      <c r="FX242" s="109">
        <f>1+FV242</f>
        <v>3</v>
      </c>
      <c r="FZ242" s="109">
        <f>1+FX242</f>
        <v>4</v>
      </c>
      <c r="GB242" s="109">
        <f>1+FZ242</f>
        <v>5</v>
      </c>
      <c r="GD242" s="109">
        <f>1+GB242</f>
        <v>6</v>
      </c>
      <c r="GF242" s="109">
        <f>1+GD242</f>
        <v>7</v>
      </c>
      <c r="GH242" s="109">
        <f>1+GF242</f>
        <v>8</v>
      </c>
      <c r="GJ242" s="109">
        <f>1+GH242</f>
        <v>9</v>
      </c>
      <c r="GL242" s="109">
        <f>1+GJ242</f>
        <v>10</v>
      </c>
    </row>
    <row r="243" spans="3:194" ht="3" customHeight="1" x14ac:dyDescent="0.25">
      <c r="E243" s="126"/>
      <c r="N243" s="127"/>
      <c r="O243" s="127"/>
      <c r="P243" s="127"/>
      <c r="Q243" s="127"/>
      <c r="R243" s="127"/>
      <c r="S243" s="127"/>
      <c r="T243" s="127"/>
      <c r="U243" s="127"/>
      <c r="V243" s="127"/>
      <c r="W243" s="127"/>
      <c r="X243" s="127"/>
      <c r="Y243" s="127"/>
      <c r="Z243" s="127"/>
      <c r="AA243" s="127"/>
      <c r="AB243" s="127"/>
      <c r="AC243" s="127"/>
      <c r="AD243" s="127"/>
      <c r="AE243" s="127"/>
      <c r="AF243" s="127"/>
      <c r="AG243" s="127"/>
      <c r="AH243" s="127"/>
      <c r="AI243" s="127"/>
      <c r="AJ243" s="127"/>
      <c r="AK243" s="127"/>
      <c r="AL243" s="127"/>
      <c r="AM243" s="127"/>
      <c r="AN243" s="127"/>
      <c r="AO243" s="127"/>
      <c r="AP243" s="127"/>
      <c r="AQ243" s="127"/>
      <c r="AR243" s="127"/>
      <c r="AS243" s="127"/>
      <c r="AT243" s="127"/>
      <c r="AU243" s="127"/>
      <c r="AV243" s="127"/>
      <c r="AW243" s="127"/>
      <c r="AX243" s="127"/>
      <c r="AY243" s="127"/>
      <c r="AZ243" s="127"/>
      <c r="BA243" s="127"/>
      <c r="BB243" s="127"/>
      <c r="BC243" s="127"/>
      <c r="BD243" s="127"/>
      <c r="BE243" s="127"/>
      <c r="BF243" s="127"/>
      <c r="BG243" s="127"/>
      <c r="BH243" s="127"/>
      <c r="BI243" s="127"/>
      <c r="BJ243" s="127"/>
      <c r="BK243" s="127"/>
      <c r="BL243" s="127"/>
      <c r="BM243" s="127"/>
      <c r="BN243" s="127"/>
      <c r="BO243" s="127"/>
      <c r="BP243" s="127"/>
      <c r="BQ243" s="127"/>
      <c r="BR243" s="127"/>
      <c r="BS243" s="127"/>
      <c r="BT243" s="127"/>
      <c r="BU243" s="127"/>
      <c r="BV243" s="127"/>
      <c r="BW243" s="127"/>
      <c r="BX243" s="127"/>
      <c r="BY243" s="127"/>
      <c r="BZ243" s="127"/>
      <c r="CA243" s="127"/>
      <c r="CB243" s="127"/>
      <c r="CC243" s="127"/>
      <c r="CD243" s="127"/>
      <c r="CE243" s="127"/>
      <c r="CF243" s="127"/>
      <c r="CG243" s="127"/>
      <c r="CH243" s="127"/>
      <c r="CI243" s="127"/>
      <c r="CJ243" s="127"/>
      <c r="CK243" s="127"/>
      <c r="CL243" s="127"/>
      <c r="CM243" s="127"/>
      <c r="CN243" s="127"/>
      <c r="CO243" s="127"/>
    </row>
    <row r="244" spans="3:194" ht="13.2" customHeight="1" x14ac:dyDescent="0.25">
      <c r="D244" s="126" t="s">
        <v>243</v>
      </c>
      <c r="E244" s="126"/>
      <c r="F244" s="126"/>
      <c r="G244" s="126"/>
      <c r="H244" s="126"/>
      <c r="N244" s="127"/>
      <c r="O244" s="139" t="str">
        <f>CZ246</f>
        <v>s</v>
      </c>
      <c r="P244" s="127"/>
      <c r="Q244" s="139" t="str">
        <f>DB246</f>
        <v>s</v>
      </c>
      <c r="R244" s="127"/>
      <c r="S244" s="139" t="str">
        <f>DD246</f>
        <v>t</v>
      </c>
      <c r="T244" s="127"/>
      <c r="U244" s="139" t="str">
        <f>DF246</f>
        <v>r</v>
      </c>
      <c r="V244" s="127"/>
      <c r="W244" s="139" t="str">
        <f>DH246</f>
        <v>y</v>
      </c>
      <c r="X244" s="127"/>
      <c r="Y244" s="139" t="str">
        <f>DJ246</f>
        <v>d</v>
      </c>
      <c r="Z244" s="127"/>
      <c r="AA244" s="139" t="str">
        <f>DL246</f>
        <v>o</v>
      </c>
      <c r="AB244" s="127"/>
      <c r="AC244" s="139" t="str">
        <f>DN246</f>
        <v>m</v>
      </c>
      <c r="AD244" s="127"/>
      <c r="AE244" s="139" t="str">
        <f>DP246</f>
        <v>@</v>
      </c>
      <c r="AF244" s="127"/>
      <c r="AG244" s="139" t="str">
        <f>DR246</f>
        <v>s</v>
      </c>
      <c r="AH244" s="127"/>
      <c r="AI244" s="139" t="str">
        <f>DT246</f>
        <v>-</v>
      </c>
      <c r="AJ244" s="127"/>
      <c r="AK244" s="139" t="str">
        <f>DV246</f>
        <v>b</v>
      </c>
      <c r="AL244" s="127"/>
      <c r="AM244" s="139" t="str">
        <f>DX246</f>
        <v>r</v>
      </c>
      <c r="AN244" s="127"/>
      <c r="AO244" s="139" t="str">
        <f>DZ246</f>
        <v>o</v>
      </c>
      <c r="AP244" s="127"/>
      <c r="AQ244" s="139" t="str">
        <f>EB246</f>
        <v>.</v>
      </c>
      <c r="AR244" s="127"/>
      <c r="AS244" s="139" t="str">
        <f>ED246</f>
        <v>c</v>
      </c>
      <c r="AT244" s="127"/>
      <c r="AU244" s="139" t="str">
        <f>EF246</f>
        <v>o</v>
      </c>
      <c r="AV244" s="127"/>
      <c r="AW244" s="139" t="str">
        <f>EH246</f>
        <v>.</v>
      </c>
      <c r="AX244" s="127"/>
      <c r="AY244" s="139" t="str">
        <f>EJ246</f>
        <v>z</v>
      </c>
      <c r="AZ244" s="127"/>
      <c r="BA244" s="139" t="str">
        <f>EL246</f>
        <v>a</v>
      </c>
      <c r="BB244" s="127"/>
      <c r="BC244" s="139" t="str">
        <f>EN246</f>
        <v/>
      </c>
      <c r="BD244" s="127"/>
      <c r="BE244" s="139" t="str">
        <f>EP246</f>
        <v/>
      </c>
      <c r="BF244" s="127"/>
      <c r="BG244" s="139" t="str">
        <f>ER246</f>
        <v/>
      </c>
      <c r="BH244" s="127"/>
      <c r="BI244" s="139" t="str">
        <f>ET246</f>
        <v/>
      </c>
      <c r="BJ244" s="127"/>
      <c r="BK244" s="139" t="str">
        <f>EV246</f>
        <v/>
      </c>
      <c r="BL244" s="127"/>
      <c r="BM244" s="139" t="str">
        <f>EX246</f>
        <v/>
      </c>
      <c r="BN244" s="127"/>
      <c r="BO244" s="139" t="str">
        <f>EZ246</f>
        <v/>
      </c>
      <c r="BP244" s="127"/>
      <c r="BQ244" s="139" t="str">
        <f>FB246</f>
        <v/>
      </c>
      <c r="BR244" s="127"/>
      <c r="BS244" s="139" t="str">
        <f>FD246</f>
        <v/>
      </c>
      <c r="BT244" s="127"/>
      <c r="BU244" s="139" t="str">
        <f>FF246</f>
        <v/>
      </c>
      <c r="BV244" s="127"/>
      <c r="BW244" s="139" t="str">
        <f>FH246</f>
        <v/>
      </c>
      <c r="BX244" s="127"/>
      <c r="BY244" s="139" t="str">
        <f>FJ246</f>
        <v/>
      </c>
      <c r="BZ244" s="127"/>
      <c r="CA244" s="139" t="str">
        <f>FL246</f>
        <v/>
      </c>
      <c r="CB244" s="127"/>
      <c r="CC244" s="139" t="str">
        <f>FN246</f>
        <v/>
      </c>
      <c r="CD244" s="127"/>
      <c r="CE244" s="139" t="str">
        <f>FP246</f>
        <v/>
      </c>
      <c r="CF244" s="127"/>
      <c r="CG244" s="139" t="str">
        <f>FR246</f>
        <v/>
      </c>
      <c r="CH244" s="127"/>
      <c r="CI244" s="139" t="str">
        <f>FT246</f>
        <v/>
      </c>
      <c r="CJ244" s="127"/>
      <c r="CK244" s="139" t="str">
        <f>FV246</f>
        <v/>
      </c>
      <c r="CL244" s="127"/>
      <c r="CM244" s="139" t="str">
        <f>FX246</f>
        <v/>
      </c>
      <c r="CN244" s="127"/>
      <c r="CO244" s="139" t="str">
        <f>FZ246</f>
        <v/>
      </c>
      <c r="CP244" s="127"/>
      <c r="CV244" s="200" t="str">
        <f>CW106</f>
        <v>0827866107</v>
      </c>
      <c r="CW244" s="222" t="str">
        <f>SUBSTITUTE(CV244,"-","")</f>
        <v>0827866107</v>
      </c>
      <c r="CZ244" s="131" t="str">
        <f>MID($CW244,CZ$25,1)</f>
        <v>0</v>
      </c>
      <c r="DB244" s="131" t="str">
        <f>MID($CW244,DB$25,1)</f>
        <v>8</v>
      </c>
      <c r="DD244" s="131" t="str">
        <f>MID($CW244,DD$25,1)</f>
        <v>2</v>
      </c>
      <c r="DF244" s="131" t="str">
        <f>MID($CW244,DF$25,1)</f>
        <v>7</v>
      </c>
      <c r="DH244" s="131" t="str">
        <f>MID($CW244,DH$25,1)</f>
        <v>8</v>
      </c>
      <c r="DJ244" s="131" t="str">
        <f>MID($CW244,DJ$25,1)</f>
        <v>6</v>
      </c>
      <c r="DL244" s="131" t="str">
        <f>MID($CW244,DL$25,1)</f>
        <v>6</v>
      </c>
      <c r="DN244" s="131" t="str">
        <f>MID($CW244,DN$25,1)</f>
        <v>1</v>
      </c>
      <c r="DP244" s="131" t="str">
        <f>MID($CW244,DP$25,1)</f>
        <v>0</v>
      </c>
      <c r="DR244" s="131" t="str">
        <f>MID($CW244,DR$25,1)</f>
        <v>7</v>
      </c>
      <c r="DT244" s="131" t="str">
        <f>MID($CW244,DT$25,1)</f>
        <v/>
      </c>
      <c r="DV244" s="131" t="str">
        <f>MID($CW244,DV$25,1)</f>
        <v/>
      </c>
      <c r="DX244" s="131" t="str">
        <f>MID($CW244,DX$25,1)</f>
        <v/>
      </c>
      <c r="DZ244" s="131" t="str">
        <f>MID($CW244,DZ$25,1)</f>
        <v/>
      </c>
      <c r="EB244" s="131" t="str">
        <f>MID($CW244,EB$25,1)</f>
        <v/>
      </c>
      <c r="ED244" s="131" t="str">
        <f>MID($CW244,ED$25,1)</f>
        <v/>
      </c>
      <c r="EF244" s="131" t="str">
        <f>MID($CW244,EF$25,1)</f>
        <v/>
      </c>
      <c r="EH244" s="131" t="str">
        <f>MID($CW244,EH$25,1)</f>
        <v/>
      </c>
      <c r="EJ244" s="131" t="str">
        <f>MID($CW244,EJ$25,1)</f>
        <v/>
      </c>
      <c r="EL244" s="131" t="str">
        <f>MID($CW244,EL$25,1)</f>
        <v/>
      </c>
      <c r="EN244" s="131" t="str">
        <f>MID($CW244,EN$25,1)</f>
        <v/>
      </c>
      <c r="EP244" s="131" t="str">
        <f>MID($CW244,EP$25,1)</f>
        <v/>
      </c>
      <c r="ER244" s="131" t="str">
        <f>MID($CW244,ER$25,1)</f>
        <v/>
      </c>
      <c r="ET244" s="131" t="str">
        <f>MID($CW244,ET$25,1)</f>
        <v/>
      </c>
      <c r="EV244" s="131" t="str">
        <f>MID($CW244,EV$25,1)</f>
        <v/>
      </c>
      <c r="EX244" s="131" t="str">
        <f>MID($CW244,EX$25,1)</f>
        <v/>
      </c>
      <c r="EZ244" s="131" t="str">
        <f>MID($CW244,EZ$25,1)</f>
        <v/>
      </c>
      <c r="FB244" s="131" t="str">
        <f>MID($CW244,FB$25,1)</f>
        <v/>
      </c>
      <c r="FD244" s="131" t="str">
        <f>MID($CW244,FD$25,1)</f>
        <v/>
      </c>
      <c r="FF244" s="131" t="str">
        <f>MID($CW244,FF$25,1)</f>
        <v/>
      </c>
      <c r="FH244" s="131" t="str">
        <f>MID($CW244,FH$25,1)</f>
        <v/>
      </c>
      <c r="FP244" s="671" t="s">
        <v>252</v>
      </c>
      <c r="FQ244" s="671"/>
      <c r="FR244" s="671"/>
      <c r="FT244" s="131" t="str">
        <f>MID($CW240,FT242,1)</f>
        <v>0</v>
      </c>
      <c r="FV244" s="131" t="str">
        <f>MID($CW240,FV242,1)</f>
        <v>8</v>
      </c>
      <c r="FX244" s="131" t="str">
        <f>MID($CW240,FX242,1)</f>
        <v>6</v>
      </c>
      <c r="FZ244" s="131" t="str">
        <f>MID($CW240,FZ242,1)</f>
        <v>4</v>
      </c>
      <c r="GB244" s="131" t="str">
        <f>MID($CW240,GB242,1)</f>
        <v>7</v>
      </c>
      <c r="GD244" s="131" t="str">
        <f>MID($CW240,GD242,1)</f>
        <v>1</v>
      </c>
      <c r="GF244" s="131" t="str">
        <f>MID($CW240,GF242,1)</f>
        <v>4</v>
      </c>
      <c r="GH244" s="131" t="str">
        <f>MID($CW240,GH242,1)</f>
        <v>5</v>
      </c>
      <c r="GJ244" s="131" t="str">
        <f>MID($CW240,GJ242,1)</f>
        <v>0</v>
      </c>
      <c r="GL244" s="131" t="str">
        <f>MID($CW240,GL242,1)</f>
        <v>4</v>
      </c>
    </row>
    <row r="245" spans="3:194" ht="3" customHeight="1" x14ac:dyDescent="0.25">
      <c r="E245" s="126"/>
      <c r="N245" s="127"/>
      <c r="O245" s="127"/>
      <c r="P245" s="127"/>
      <c r="Q245" s="127"/>
      <c r="R245" s="127"/>
      <c r="S245" s="127"/>
      <c r="T245" s="127"/>
      <c r="U245" s="127"/>
      <c r="V245" s="127"/>
      <c r="W245" s="127"/>
      <c r="X245" s="127"/>
      <c r="Y245" s="127"/>
      <c r="Z245" s="127"/>
      <c r="AA245" s="127"/>
      <c r="AB245" s="127"/>
      <c r="AC245" s="127"/>
      <c r="AD245" s="127"/>
      <c r="AE245" s="127"/>
      <c r="AF245" s="127"/>
      <c r="AG245" s="127"/>
      <c r="AH245" s="127"/>
      <c r="AI245" s="127"/>
      <c r="AJ245" s="127"/>
      <c r="AK245" s="127"/>
      <c r="AL245" s="127"/>
      <c r="AM245" s="127"/>
      <c r="AN245" s="127"/>
      <c r="AO245" s="127"/>
      <c r="AP245" s="127"/>
      <c r="AQ245" s="127"/>
      <c r="AR245" s="127"/>
      <c r="AS245" s="127"/>
      <c r="AT245" s="127"/>
      <c r="AU245" s="127"/>
      <c r="AV245" s="127"/>
      <c r="AW245" s="127"/>
      <c r="AX245" s="127"/>
      <c r="AY245" s="127"/>
      <c r="AZ245" s="127"/>
      <c r="BA245" s="127"/>
      <c r="BB245" s="127"/>
      <c r="BC245" s="127"/>
      <c r="BD245" s="127"/>
      <c r="BE245" s="127"/>
      <c r="BF245" s="127"/>
      <c r="BG245" s="127"/>
      <c r="BH245" s="127"/>
      <c r="BI245" s="127"/>
      <c r="BJ245" s="127"/>
      <c r="BK245" s="127"/>
      <c r="BL245" s="127"/>
      <c r="BM245" s="127"/>
      <c r="BN245" s="127"/>
      <c r="BO245" s="127"/>
      <c r="BP245" s="127"/>
      <c r="BQ245" s="127"/>
      <c r="BR245" s="127"/>
      <c r="BS245" s="127"/>
      <c r="BT245" s="127"/>
      <c r="BU245" s="127"/>
      <c r="BV245" s="127"/>
      <c r="BW245" s="127"/>
      <c r="BX245" s="127"/>
      <c r="BY245" s="127"/>
      <c r="BZ245" s="127"/>
      <c r="CA245" s="127"/>
      <c r="CB245" s="127"/>
      <c r="CC245" s="127"/>
      <c r="CD245" s="127"/>
      <c r="CE245" s="127"/>
      <c r="CF245" s="127"/>
      <c r="CG245" s="127"/>
      <c r="CH245" s="127"/>
      <c r="CI245" s="127"/>
      <c r="CJ245" s="127"/>
      <c r="CK245" s="127"/>
      <c r="CL245" s="127"/>
      <c r="CM245" s="127"/>
      <c r="CN245" s="127"/>
      <c r="CO245" s="127"/>
    </row>
    <row r="246" spans="3:194" ht="13.2" customHeight="1" x14ac:dyDescent="0.25">
      <c r="D246" s="648" t="s">
        <v>253</v>
      </c>
      <c r="E246" s="649"/>
      <c r="F246" s="649"/>
      <c r="G246" s="649"/>
      <c r="H246" s="649"/>
      <c r="I246" s="649"/>
      <c r="J246" s="649"/>
      <c r="K246" s="649"/>
      <c r="L246" s="649"/>
      <c r="M246" s="649"/>
      <c r="N246" s="649"/>
      <c r="O246" s="649"/>
      <c r="P246" s="649"/>
      <c r="Q246" s="649"/>
      <c r="R246" s="649"/>
      <c r="S246" s="649"/>
      <c r="T246" s="649"/>
      <c r="U246" s="649"/>
      <c r="V246" s="649"/>
      <c r="W246" s="649"/>
      <c r="X246" s="649"/>
      <c r="Y246" s="649"/>
      <c r="Z246" s="649"/>
      <c r="AA246" s="649"/>
      <c r="AB246" s="649"/>
      <c r="AC246" s="649"/>
      <c r="AD246" s="649"/>
      <c r="AE246" s="649"/>
      <c r="AF246" s="649"/>
      <c r="AG246" s="649"/>
      <c r="AH246" s="649"/>
      <c r="AI246" s="649"/>
      <c r="AJ246" s="649"/>
      <c r="AK246" s="649"/>
      <c r="AL246" s="649"/>
      <c r="AM246" s="649"/>
      <c r="AN246" s="649"/>
      <c r="AO246" s="649"/>
      <c r="AP246" s="649"/>
      <c r="AQ246" s="649"/>
      <c r="AR246" s="649"/>
      <c r="AS246" s="649"/>
      <c r="AT246" s="649"/>
      <c r="AU246" s="649"/>
      <c r="AV246" s="649"/>
      <c r="AW246" s="649"/>
      <c r="AX246" s="649"/>
      <c r="AY246" s="649"/>
      <c r="AZ246" s="649"/>
      <c r="BA246" s="649"/>
      <c r="BB246" s="649"/>
      <c r="BC246" s="649"/>
      <c r="BD246" s="649"/>
      <c r="BE246" s="649"/>
      <c r="BF246" s="649"/>
      <c r="BG246" s="649"/>
      <c r="BH246" s="649"/>
      <c r="BI246" s="649"/>
      <c r="BJ246" s="649"/>
      <c r="BK246" s="649"/>
      <c r="BL246" s="649"/>
      <c r="BM246" s="649"/>
      <c r="BN246" s="649"/>
      <c r="BO246" s="649"/>
      <c r="BP246" s="649"/>
      <c r="BQ246" s="649"/>
      <c r="BR246" s="649"/>
      <c r="BS246" s="649"/>
      <c r="BT246" s="649"/>
      <c r="BU246" s="649"/>
      <c r="BV246" s="649"/>
      <c r="BW246" s="649"/>
      <c r="BX246" s="649"/>
      <c r="BY246" s="649"/>
      <c r="BZ246" s="649"/>
      <c r="CA246" s="649"/>
      <c r="CB246" s="649"/>
      <c r="CC246" s="649"/>
      <c r="CD246" s="649"/>
      <c r="CE246" s="649"/>
      <c r="CF246" s="649"/>
      <c r="CG246" s="649"/>
      <c r="CH246" s="649"/>
      <c r="CI246" s="649"/>
      <c r="CJ246" s="649"/>
      <c r="CK246" s="649"/>
      <c r="CL246" s="649"/>
      <c r="CM246" s="649"/>
      <c r="CN246" s="649"/>
      <c r="CO246" s="650"/>
      <c r="CP246" s="183"/>
      <c r="CV246" s="666" t="str">
        <f>CV108</f>
        <v>sstrydom@s-bro.co.za</v>
      </c>
      <c r="CW246" s="652"/>
      <c r="CX246" s="653"/>
      <c r="CZ246" s="131" t="str">
        <f>MID($CV246,CZ$25,1)</f>
        <v>s</v>
      </c>
      <c r="DB246" s="131" t="str">
        <f>MID($CV246,DB$25,1)</f>
        <v>s</v>
      </c>
      <c r="DD246" s="131" t="str">
        <f>MID($CV246,DD$25,1)</f>
        <v>t</v>
      </c>
      <c r="DF246" s="131" t="str">
        <f>MID($CV246,DF$25,1)</f>
        <v>r</v>
      </c>
      <c r="DH246" s="131" t="str">
        <f>MID($CV246,DH$25,1)</f>
        <v>y</v>
      </c>
      <c r="DJ246" s="131" t="str">
        <f>MID($CV246,DJ$25,1)</f>
        <v>d</v>
      </c>
      <c r="DL246" s="131" t="str">
        <f>MID($CV246,DL$25,1)</f>
        <v>o</v>
      </c>
      <c r="DN246" s="131" t="str">
        <f>MID($CV246,DN$25,1)</f>
        <v>m</v>
      </c>
      <c r="DP246" s="131" t="str">
        <f>MID($CV246,DP$25,1)</f>
        <v>@</v>
      </c>
      <c r="DR246" s="131" t="str">
        <f>MID($CV246,DR$25,1)</f>
        <v>s</v>
      </c>
      <c r="DT246" s="131" t="str">
        <f>MID($CV246,DT$25,1)</f>
        <v>-</v>
      </c>
      <c r="DV246" s="131" t="str">
        <f>MID($CV246,DV$25,1)</f>
        <v>b</v>
      </c>
      <c r="DX246" s="131" t="str">
        <f>MID($CV246,DX$25,1)</f>
        <v>r</v>
      </c>
      <c r="DZ246" s="131" t="str">
        <f>MID($CV246,DZ$25,1)</f>
        <v>o</v>
      </c>
      <c r="EB246" s="131" t="str">
        <f>MID($CV246,EB$25,1)</f>
        <v>.</v>
      </c>
      <c r="ED246" s="131" t="str">
        <f>MID($CV246,ED$25,1)</f>
        <v>c</v>
      </c>
      <c r="EF246" s="131" t="str">
        <f>MID($CV246,EF$25,1)</f>
        <v>o</v>
      </c>
      <c r="EH246" s="131" t="str">
        <f>MID($CV246,EH$25,1)</f>
        <v>.</v>
      </c>
      <c r="EJ246" s="131" t="str">
        <f>MID($CV246,EJ$25,1)</f>
        <v>z</v>
      </c>
      <c r="EL246" s="131" t="str">
        <f>MID($CV246,EL$25,1)</f>
        <v>a</v>
      </c>
      <c r="EN246" s="131" t="str">
        <f>MID($CV246,EN$25,1)</f>
        <v/>
      </c>
      <c r="EP246" s="131" t="str">
        <f>MID($CV246,EP$25,1)</f>
        <v/>
      </c>
      <c r="ER246" s="131" t="str">
        <f>MID($CV246,ER$25,1)</f>
        <v/>
      </c>
      <c r="ET246" s="131" t="str">
        <f>MID($CV246,ET$25,1)</f>
        <v/>
      </c>
      <c r="EV246" s="131" t="str">
        <f>MID($CV246,EV$25,1)</f>
        <v/>
      </c>
      <c r="EX246" s="131" t="str">
        <f>MID($CV246,EX$25,1)</f>
        <v/>
      </c>
      <c r="EZ246" s="131" t="str">
        <f>MID($CV246,EZ$25,1)</f>
        <v/>
      </c>
      <c r="FB246" s="131" t="str">
        <f>MID($CV246,FB$25,1)</f>
        <v/>
      </c>
      <c r="FD246" s="131" t="str">
        <f>MID($CV246,FD$25,1)</f>
        <v/>
      </c>
      <c r="FF246" s="131" t="str">
        <f>MID($CV246,FF$25,1)</f>
        <v/>
      </c>
      <c r="FH246" s="131" t="str">
        <f>MID($CV246,FH$25,1)</f>
        <v/>
      </c>
      <c r="FJ246" s="131" t="str">
        <f>MID($CV246,FJ$25,1)</f>
        <v/>
      </c>
      <c r="FL246" s="131" t="str">
        <f>MID($CV246,FL$25,1)</f>
        <v/>
      </c>
      <c r="FN246" s="131" t="str">
        <f>MID($CV246,FN$25,1)</f>
        <v/>
      </c>
      <c r="FP246" s="131" t="str">
        <f>MID($CV246,FP$25,1)</f>
        <v/>
      </c>
      <c r="FR246" s="131" t="str">
        <f>MID($CV246,FR$25,1)</f>
        <v/>
      </c>
      <c r="FT246" s="131" t="str">
        <f>MID($CV246,FT$25,1)</f>
        <v/>
      </c>
      <c r="FV246" s="131" t="str">
        <f>MID($CV246,FV$25,1)</f>
        <v/>
      </c>
      <c r="FX246" s="131" t="str">
        <f>MID($CV246,FX$25,1)</f>
        <v/>
      </c>
      <c r="FZ246" s="131" t="str">
        <f>MID($CV246,FZ$25,1)</f>
        <v/>
      </c>
      <c r="GB246" s="131" t="str">
        <f>MID($CV246,GB$25,1)</f>
        <v/>
      </c>
      <c r="GD246" s="131" t="str">
        <f>MID($CV246,GD$25,1)</f>
        <v/>
      </c>
      <c r="GF246" s="131" t="str">
        <f>MID($CV246,GF$25,1)</f>
        <v/>
      </c>
      <c r="GH246" s="131" t="str">
        <f>MID($CV246,GH$25,1)</f>
        <v/>
      </c>
      <c r="GJ246" s="131" t="str">
        <f>MID($CV246,GJ$25,1)</f>
        <v/>
      </c>
    </row>
    <row r="247" spans="3:194" ht="3" customHeight="1" x14ac:dyDescent="0.25">
      <c r="E247" s="123"/>
      <c r="F247" s="123"/>
      <c r="G247" s="123"/>
      <c r="H247" s="123"/>
      <c r="I247" s="123"/>
      <c r="J247" s="123"/>
      <c r="K247" s="123"/>
      <c r="L247" s="123"/>
      <c r="M247" s="123"/>
      <c r="N247" s="123"/>
      <c r="O247" s="124">
        <v>1</v>
      </c>
      <c r="P247" s="124"/>
      <c r="Q247" s="124">
        <f>1+O247</f>
        <v>2</v>
      </c>
      <c r="R247" s="124"/>
      <c r="S247" s="124">
        <f>1+Q247</f>
        <v>3</v>
      </c>
      <c r="T247" s="124"/>
      <c r="U247" s="124">
        <f>1+S247</f>
        <v>4</v>
      </c>
      <c r="V247" s="124"/>
      <c r="W247" s="124">
        <f>1+U247</f>
        <v>5</v>
      </c>
      <c r="X247" s="124"/>
      <c r="Y247" s="124">
        <f>1+W247</f>
        <v>6</v>
      </c>
      <c r="Z247" s="124"/>
      <c r="AA247" s="124">
        <f>1+Y247</f>
        <v>7</v>
      </c>
      <c r="AB247" s="124"/>
      <c r="AC247" s="124">
        <f>1+AA247</f>
        <v>8</v>
      </c>
      <c r="AD247" s="124"/>
      <c r="AE247" s="124">
        <f>1+AC247</f>
        <v>9</v>
      </c>
      <c r="AF247" s="124"/>
      <c r="AG247" s="124">
        <f>1+AE247</f>
        <v>10</v>
      </c>
      <c r="AH247" s="124"/>
      <c r="AI247" s="124">
        <f>1+AG247</f>
        <v>11</v>
      </c>
      <c r="AJ247" s="124"/>
      <c r="AK247" s="124">
        <f>1+AI247</f>
        <v>12</v>
      </c>
      <c r="AL247" s="124"/>
      <c r="AM247" s="124">
        <f>1+AK247</f>
        <v>13</v>
      </c>
      <c r="AN247" s="124"/>
      <c r="AO247" s="124">
        <f>1+AM247</f>
        <v>14</v>
      </c>
      <c r="AP247" s="124"/>
      <c r="AQ247" s="124">
        <f>1+AO247</f>
        <v>15</v>
      </c>
      <c r="AR247" s="124"/>
      <c r="AS247" s="124">
        <f>1+AQ247</f>
        <v>16</v>
      </c>
      <c r="AT247" s="124"/>
      <c r="AU247" s="124">
        <f>1+AS247</f>
        <v>17</v>
      </c>
      <c r="AV247" s="124"/>
      <c r="AW247" s="124">
        <f>1+AU247</f>
        <v>18</v>
      </c>
      <c r="AX247" s="124"/>
      <c r="AY247" s="124">
        <f>1+AW247</f>
        <v>19</v>
      </c>
      <c r="AZ247" s="124"/>
      <c r="BA247" s="124">
        <f>1+AY247</f>
        <v>20</v>
      </c>
      <c r="BB247" s="124"/>
      <c r="BC247" s="124">
        <f>1+BA247</f>
        <v>21</v>
      </c>
      <c r="BD247" s="124"/>
      <c r="BE247" s="124">
        <f>1+BC247</f>
        <v>22</v>
      </c>
      <c r="BF247" s="124"/>
      <c r="BG247" s="124">
        <f>1+BE247</f>
        <v>23</v>
      </c>
      <c r="BH247" s="124"/>
      <c r="BI247" s="124">
        <f>1+BG247</f>
        <v>24</v>
      </c>
      <c r="BJ247" s="124"/>
      <c r="BK247" s="124">
        <f>1+BI247</f>
        <v>25</v>
      </c>
      <c r="BL247" s="124"/>
      <c r="BM247" s="124">
        <f>1+BK247</f>
        <v>26</v>
      </c>
      <c r="BN247" s="124"/>
      <c r="BO247" s="124">
        <f>1+BM247</f>
        <v>27</v>
      </c>
      <c r="BP247" s="124"/>
      <c r="BQ247" s="124">
        <f>1+BO247</f>
        <v>28</v>
      </c>
      <c r="BR247" s="124"/>
      <c r="BS247" s="124">
        <f>1+BQ247</f>
        <v>29</v>
      </c>
      <c r="BT247" s="124"/>
      <c r="BU247" s="124">
        <f>1+BS247</f>
        <v>30</v>
      </c>
      <c r="BV247" s="124"/>
      <c r="BW247" s="124">
        <f>1+BU247</f>
        <v>31</v>
      </c>
      <c r="BX247" s="124"/>
      <c r="BY247" s="124">
        <f>1+BW247</f>
        <v>32</v>
      </c>
      <c r="BZ247" s="124"/>
      <c r="CA247" s="124">
        <f>1+BY247</f>
        <v>33</v>
      </c>
      <c r="CB247" s="124"/>
      <c r="CC247" s="124">
        <f>1+CA247</f>
        <v>34</v>
      </c>
      <c r="CD247" s="124"/>
      <c r="CE247" s="124"/>
      <c r="CF247" s="124"/>
      <c r="CG247" s="124"/>
      <c r="CH247" s="124"/>
      <c r="CI247" s="124"/>
      <c r="CJ247" s="124">
        <f>1+CC247</f>
        <v>35</v>
      </c>
      <c r="CK247" s="124"/>
      <c r="CL247" s="124"/>
      <c r="CM247" s="124">
        <f>1+CJ247</f>
        <v>36</v>
      </c>
      <c r="CN247" s="124"/>
      <c r="CO247" s="124">
        <f>1+CM247</f>
        <v>37</v>
      </c>
      <c r="CP247" s="125"/>
    </row>
    <row r="248" spans="3:194" ht="13.2" customHeight="1" x14ac:dyDescent="0.25">
      <c r="D248" s="126" t="s">
        <v>254</v>
      </c>
      <c r="N248" s="127"/>
      <c r="O248" s="128" t="str">
        <f>CZ248</f>
        <v>P</v>
      </c>
      <c r="P248" s="129"/>
      <c r="Q248" s="128" t="str">
        <f>DB248</f>
        <v>O</v>
      </c>
      <c r="R248" s="129"/>
      <c r="S248" s="128" t="str">
        <f>DD248</f>
        <v>S</v>
      </c>
      <c r="T248" s="129"/>
      <c r="U248" s="128" t="str">
        <f>DF248</f>
        <v>T</v>
      </c>
      <c r="V248" s="129"/>
      <c r="W248" s="128" t="str">
        <f>DH248</f>
        <v>N</v>
      </c>
      <c r="X248" s="129"/>
      <c r="Y248" s="128" t="str">
        <f>DJ248</f>
        <v>E</v>
      </c>
      <c r="Z248" s="129"/>
      <c r="AA248" s="128" t="str">
        <f>DL248</f>
        <v>T</v>
      </c>
      <c r="AB248" s="129"/>
      <c r="AC248" s="128" t="str">
        <f>DN248</f>
        <v xml:space="preserve"> </v>
      </c>
      <c r="AD248" s="129"/>
      <c r="AE248" s="128" t="str">
        <f>DP248</f>
        <v>S</v>
      </c>
      <c r="AF248" s="129"/>
      <c r="AG248" s="128" t="str">
        <f>DR248</f>
        <v>U</v>
      </c>
      <c r="AH248" s="129"/>
      <c r="AI248" s="128" t="str">
        <f>DT248</f>
        <v>I</v>
      </c>
      <c r="AJ248" s="129"/>
      <c r="AK248" s="128" t="str">
        <f>DV248</f>
        <v>T</v>
      </c>
      <c r="AL248" s="129"/>
      <c r="AM248" s="128" t="str">
        <f>DX248</f>
        <v>E</v>
      </c>
      <c r="AN248" s="129"/>
      <c r="AO248" s="128" t="str">
        <f>DZ248</f>
        <v xml:space="preserve"> </v>
      </c>
      <c r="AP248" s="127"/>
      <c r="AQ248" s="139" t="str">
        <f>EB248</f>
        <v>1</v>
      </c>
      <c r="AR248" s="127"/>
      <c r="AS248" s="139" t="str">
        <f>ED248</f>
        <v>3</v>
      </c>
      <c r="AT248" s="127"/>
      <c r="AU248" s="139" t="str">
        <f>EF248</f>
        <v>0</v>
      </c>
      <c r="AV248" s="127"/>
      <c r="AW248" s="139" t="str">
        <f>EH248</f>
        <v>5</v>
      </c>
      <c r="AX248" s="127"/>
      <c r="AY248" s="139" t="str">
        <f>EJ248</f>
        <v>,</v>
      </c>
      <c r="AZ248" s="127"/>
      <c r="BA248" s="128" t="str">
        <f>EL248</f>
        <v xml:space="preserve"> </v>
      </c>
      <c r="BB248" s="129"/>
      <c r="BC248" s="128" t="str">
        <f>EN248</f>
        <v>P</v>
      </c>
      <c r="BD248" s="129"/>
      <c r="BE248" s="128" t="str">
        <f>EP248</f>
        <v>R</v>
      </c>
      <c r="BF248" s="129"/>
      <c r="BG248" s="128" t="str">
        <f>ER248</f>
        <v>I</v>
      </c>
      <c r="BH248" s="129"/>
      <c r="BI248" s="128" t="str">
        <f>ET248</f>
        <v>V</v>
      </c>
      <c r="BJ248" s="129"/>
      <c r="BK248" s="128" t="str">
        <f>EV248</f>
        <v>A</v>
      </c>
      <c r="BL248" s="129"/>
      <c r="BM248" s="128" t="str">
        <f>EX248</f>
        <v>T</v>
      </c>
      <c r="BN248" s="129"/>
      <c r="BO248" s="128" t="str">
        <f>EZ248</f>
        <v>E</v>
      </c>
      <c r="BP248" s="129"/>
      <c r="BQ248" s="128" t="str">
        <f>FB248</f>
        <v xml:space="preserve"> </v>
      </c>
      <c r="BR248" s="129"/>
      <c r="BS248" s="128" t="str">
        <f>FD248</f>
        <v>B</v>
      </c>
      <c r="BT248" s="129"/>
      <c r="BU248" s="128" t="str">
        <f>FF248</f>
        <v>A</v>
      </c>
      <c r="BV248" s="129"/>
      <c r="BW248" s="128" t="str">
        <f>FH248</f>
        <v>G</v>
      </c>
      <c r="BX248" s="129"/>
      <c r="BY248" s="128" t="str">
        <f>FJ248</f>
        <v xml:space="preserve"> </v>
      </c>
      <c r="BZ248" s="129"/>
      <c r="CA248" s="128" t="str">
        <f>FL248</f>
        <v>X</v>
      </c>
      <c r="CB248" s="127"/>
      <c r="CC248" s="139" t="str">
        <f>FN248</f>
        <v>1</v>
      </c>
      <c r="CD248" s="127"/>
      <c r="CE248" s="139" t="str">
        <f>FP248</f>
        <v>0</v>
      </c>
      <c r="CF248" s="127"/>
      <c r="CG248" s="139" t="str">
        <f>FR248</f>
        <v>0</v>
      </c>
      <c r="CH248" s="127"/>
      <c r="CI248" s="139" t="str">
        <f>FT248</f>
        <v>7</v>
      </c>
      <c r="CJ248" s="127"/>
      <c r="CK248" s="139" t="str">
        <f>FV248</f>
        <v/>
      </c>
      <c r="CL248" s="127"/>
      <c r="CM248" s="139" t="str">
        <f>FX248</f>
        <v/>
      </c>
      <c r="CN248" s="127"/>
      <c r="CO248" s="139" t="str">
        <f>FZ248</f>
        <v/>
      </c>
      <c r="CV248" s="666" t="str">
        <f>CV112</f>
        <v>POSTNET SUITE 1305, PRIVATE BAG X1007</v>
      </c>
      <c r="CW248" s="652"/>
      <c r="CX248" s="653"/>
      <c r="CZ248" s="131" t="str">
        <f>MID($CV248,CZ$25,1)</f>
        <v>P</v>
      </c>
      <c r="DB248" s="131" t="str">
        <f t="shared" ref="DB248:DB260" si="49">MID($CV248,DB$25,1)</f>
        <v>O</v>
      </c>
      <c r="DD248" s="131" t="str">
        <f t="shared" ref="DD248:DD260" si="50">MID($CV248,DD$25,1)</f>
        <v>S</v>
      </c>
      <c r="DF248" s="131" t="str">
        <f t="shared" ref="DF248:DF260" si="51">MID($CV248,DF$25,1)</f>
        <v>T</v>
      </c>
      <c r="DH248" s="131" t="str">
        <f t="shared" ref="DH248:DH260" si="52">MID($CV248,DH$25,1)</f>
        <v>N</v>
      </c>
      <c r="DJ248" s="131" t="str">
        <f t="shared" ref="DJ248:DJ260" si="53">MID($CV248,DJ$25,1)</f>
        <v>E</v>
      </c>
      <c r="DL248" s="131" t="str">
        <f t="shared" ref="DL248:DL260" si="54">MID($CV248,DL$25,1)</f>
        <v>T</v>
      </c>
      <c r="DN248" s="131" t="str">
        <f t="shared" ref="DN248:DN260" si="55">MID($CV248,DN$25,1)</f>
        <v xml:space="preserve"> </v>
      </c>
      <c r="DP248" s="131" t="str">
        <f t="shared" ref="DP248:DP260" si="56">MID($CV248,DP$25,1)</f>
        <v>S</v>
      </c>
      <c r="DR248" s="131" t="str">
        <f t="shared" ref="DR248:DR260" si="57">MID($CV248,DR$25,1)</f>
        <v>U</v>
      </c>
      <c r="DT248" s="131" t="str">
        <f t="shared" ref="DT248:DT260" si="58">MID($CV248,DT$25,1)</f>
        <v>I</v>
      </c>
      <c r="DV248" s="131" t="str">
        <f t="shared" ref="DV248:DV260" si="59">MID($CV248,DV$25,1)</f>
        <v>T</v>
      </c>
      <c r="DX248" s="131" t="str">
        <f t="shared" ref="DX248:DX260" si="60">MID($CV248,DX$25,1)</f>
        <v>E</v>
      </c>
      <c r="DZ248" s="131" t="str">
        <f t="shared" ref="DZ248:DZ260" si="61">MID($CV248,DZ$25,1)</f>
        <v xml:space="preserve"> </v>
      </c>
      <c r="EB248" s="131" t="str">
        <f t="shared" ref="EB248:EB260" si="62">MID($CV248,EB$25,1)</f>
        <v>1</v>
      </c>
      <c r="ED248" s="131" t="str">
        <f t="shared" ref="ED248:ED260" si="63">MID($CV248,ED$25,1)</f>
        <v>3</v>
      </c>
      <c r="EF248" s="131" t="str">
        <f t="shared" ref="EF248:EF260" si="64">MID($CV248,EF$25,1)</f>
        <v>0</v>
      </c>
      <c r="EH248" s="131" t="str">
        <f t="shared" ref="EH248:EH260" si="65">MID($CV248,EH$25,1)</f>
        <v>5</v>
      </c>
      <c r="EJ248" s="131" t="str">
        <f t="shared" ref="EJ248:EJ260" si="66">MID($CV248,EJ$25,1)</f>
        <v>,</v>
      </c>
      <c r="EL248" s="131" t="str">
        <f t="shared" ref="EL248:EL260" si="67">MID($CV248,EL$25,1)</f>
        <v xml:space="preserve"> </v>
      </c>
      <c r="EN248" s="131" t="str">
        <f t="shared" ref="EN248:EN260" si="68">MID($CV248,EN$25,1)</f>
        <v>P</v>
      </c>
      <c r="EP248" s="131" t="str">
        <f t="shared" ref="EP248:EP260" si="69">MID($CV248,EP$25,1)</f>
        <v>R</v>
      </c>
      <c r="ER248" s="131" t="str">
        <f t="shared" ref="ER248:ER260" si="70">MID($CV248,ER$25,1)</f>
        <v>I</v>
      </c>
      <c r="ET248" s="131" t="str">
        <f t="shared" ref="ET248:ET260" si="71">MID($CV248,ET$25,1)</f>
        <v>V</v>
      </c>
      <c r="EV248" s="131" t="str">
        <f t="shared" ref="EV248:EV260" si="72">MID($CV248,EV$25,1)</f>
        <v>A</v>
      </c>
      <c r="EX248" s="131" t="str">
        <f t="shared" ref="EX248:EX260" si="73">MID($CV248,EX$25,1)</f>
        <v>T</v>
      </c>
      <c r="EZ248" s="131" t="str">
        <f t="shared" ref="EZ248:EZ260" si="74">MID($CV248,EZ$25,1)</f>
        <v>E</v>
      </c>
      <c r="FB248" s="131" t="str">
        <f t="shared" ref="FB248:FB260" si="75">MID($CV248,FB$25,1)</f>
        <v xml:space="preserve"> </v>
      </c>
      <c r="FD248" s="131" t="str">
        <f t="shared" ref="FD248:FD260" si="76">MID($CV248,FD$25,1)</f>
        <v>B</v>
      </c>
      <c r="FF248" s="131" t="str">
        <f t="shared" ref="FF248:FF260" si="77">MID($CV248,FF$25,1)</f>
        <v>A</v>
      </c>
      <c r="FH248" s="131" t="str">
        <f t="shared" ref="FH248:FH260" si="78">MID($CV248,FH$25,1)</f>
        <v>G</v>
      </c>
      <c r="FJ248" s="131" t="str">
        <f t="shared" ref="FJ248:FJ260" si="79">MID($CV248,FJ$25,1)</f>
        <v xml:space="preserve"> </v>
      </c>
      <c r="FL248" s="131" t="str">
        <f t="shared" ref="FL248:FL260" si="80">MID($CV248,FL$25,1)</f>
        <v>X</v>
      </c>
      <c r="FN248" s="131" t="str">
        <f t="shared" ref="FN248:FN260" si="81">MID($CV248,FN$25,1)</f>
        <v>1</v>
      </c>
      <c r="FP248" s="131" t="str">
        <f t="shared" ref="FP248:FP260" si="82">MID($CV248,FP$25,1)</f>
        <v>0</v>
      </c>
      <c r="FR248" s="131" t="str">
        <f t="shared" ref="FR248:FR260" si="83">MID($CV248,FR$25,1)</f>
        <v>0</v>
      </c>
      <c r="FT248" s="131" t="str">
        <f t="shared" ref="FT248:FT260" si="84">MID($CV248,FT$25,1)</f>
        <v>7</v>
      </c>
      <c r="FV248" s="131" t="str">
        <f t="shared" ref="FV248:FV260" si="85">MID($CV248,FV$25,1)</f>
        <v/>
      </c>
      <c r="FX248" s="131" t="str">
        <f t="shared" ref="FX248:FX260" si="86">MID($CV248,FX$25,1)</f>
        <v/>
      </c>
      <c r="FZ248" s="131" t="str">
        <f t="shared" ref="FZ248:FZ260" si="87">MID($CV248,FZ$25,1)</f>
        <v/>
      </c>
      <c r="GB248" s="131" t="str">
        <f t="shared" ref="GB248:GB260" si="88">MID($CV248,GB$25,1)</f>
        <v/>
      </c>
      <c r="GD248" s="131" t="str">
        <f t="shared" ref="GD248:GD260" si="89">MID($CV248,GD$25,1)</f>
        <v/>
      </c>
      <c r="GF248" s="131" t="str">
        <f t="shared" ref="GF248:GF260" si="90">MID($CV248,GF$25,1)</f>
        <v/>
      </c>
      <c r="GH248" s="131" t="str">
        <f t="shared" ref="GH248:GH260" si="91">MID($CV248,GH$25,1)</f>
        <v/>
      </c>
      <c r="GJ248" s="131" t="str">
        <f t="shared" ref="GJ248:GJ260" si="92">MID($CV248,GJ$25,1)</f>
        <v/>
      </c>
    </row>
    <row r="249" spans="3:194" ht="3" customHeight="1" x14ac:dyDescent="0.25">
      <c r="E249" s="126"/>
      <c r="N249" s="127"/>
      <c r="O249" s="129"/>
      <c r="P249" s="129"/>
      <c r="Q249" s="129"/>
      <c r="R249" s="129"/>
      <c r="S249" s="129"/>
      <c r="T249" s="129"/>
      <c r="U249" s="129"/>
      <c r="V249" s="129"/>
      <c r="W249" s="129"/>
      <c r="X249" s="129"/>
      <c r="Y249" s="129"/>
      <c r="Z249" s="129"/>
      <c r="AA249" s="129"/>
      <c r="AB249" s="129"/>
      <c r="AC249" s="129"/>
      <c r="AD249" s="129"/>
      <c r="AE249" s="129"/>
      <c r="AF249" s="129"/>
      <c r="AG249" s="129"/>
      <c r="AH249" s="129"/>
      <c r="AI249" s="129"/>
      <c r="AJ249" s="129"/>
      <c r="AK249" s="129"/>
      <c r="AL249" s="129"/>
      <c r="AM249" s="129"/>
      <c r="AN249" s="129"/>
      <c r="AO249" s="129"/>
      <c r="AP249" s="127"/>
      <c r="AQ249" s="127"/>
      <c r="AR249" s="127"/>
      <c r="AS249" s="127"/>
      <c r="AT249" s="127"/>
      <c r="AU249" s="127"/>
      <c r="AV249" s="127"/>
      <c r="AW249" s="127"/>
      <c r="AX249" s="127"/>
      <c r="AY249" s="127"/>
      <c r="AZ249" s="127"/>
      <c r="BA249" s="129"/>
      <c r="BB249" s="129"/>
      <c r="BC249" s="129"/>
      <c r="BD249" s="129"/>
      <c r="BE249" s="129"/>
      <c r="BF249" s="129"/>
      <c r="BG249" s="129"/>
      <c r="BH249" s="129"/>
      <c r="BI249" s="129"/>
      <c r="BJ249" s="129"/>
      <c r="BK249" s="129"/>
      <c r="BL249" s="129"/>
      <c r="BM249" s="129"/>
      <c r="BN249" s="129"/>
      <c r="BO249" s="129"/>
      <c r="BP249" s="129"/>
      <c r="BQ249" s="129"/>
      <c r="BR249" s="129"/>
      <c r="BS249" s="129"/>
      <c r="BT249" s="129"/>
      <c r="BU249" s="129"/>
      <c r="BV249" s="129"/>
      <c r="BW249" s="129"/>
      <c r="BX249" s="129"/>
      <c r="BY249" s="129"/>
      <c r="BZ249" s="129"/>
      <c r="CA249" s="129"/>
      <c r="CB249" s="127"/>
      <c r="CC249" s="127"/>
      <c r="CD249" s="127"/>
      <c r="CE249" s="127"/>
      <c r="CF249" s="127"/>
      <c r="CG249" s="127"/>
      <c r="CH249" s="127"/>
      <c r="CI249" s="127"/>
      <c r="CJ249" s="127"/>
      <c r="CK249" s="127"/>
      <c r="CL249" s="127"/>
      <c r="CM249" s="127"/>
      <c r="CN249" s="127"/>
      <c r="CO249" s="127"/>
    </row>
    <row r="250" spans="3:194" ht="13.2" customHeight="1" x14ac:dyDescent="0.25">
      <c r="D250" s="126" t="s">
        <v>255</v>
      </c>
      <c r="F250" s="126"/>
      <c r="G250" s="126"/>
      <c r="H250" s="126"/>
      <c r="N250" s="127"/>
      <c r="O250" s="369"/>
      <c r="P250" s="127"/>
      <c r="Q250" s="369"/>
      <c r="R250" s="127"/>
      <c r="S250" s="369"/>
      <c r="T250" s="127"/>
      <c r="U250" s="369"/>
      <c r="V250" s="127"/>
      <c r="W250" s="369"/>
      <c r="X250" s="127"/>
      <c r="Y250" s="369"/>
      <c r="Z250" s="127"/>
      <c r="AA250" s="369"/>
      <c r="AB250" s="127"/>
      <c r="AC250" s="369"/>
      <c r="AD250" s="127"/>
      <c r="AE250" s="369"/>
      <c r="AF250" s="127"/>
      <c r="AG250" s="369"/>
      <c r="AH250" s="127"/>
      <c r="AI250" s="369"/>
      <c r="AJ250" s="127"/>
      <c r="AK250" s="369"/>
      <c r="AL250" s="127"/>
      <c r="AM250" s="369"/>
      <c r="AN250" s="127"/>
      <c r="AO250" s="369"/>
      <c r="AP250" s="127"/>
      <c r="AQ250" s="369"/>
      <c r="AR250" s="127"/>
      <c r="AS250" s="369"/>
      <c r="AT250" s="127"/>
      <c r="AU250" s="369"/>
      <c r="AV250" s="127"/>
      <c r="AW250" s="369"/>
      <c r="AX250" s="127"/>
      <c r="AY250" s="369"/>
      <c r="AZ250" s="127"/>
      <c r="BA250" s="369"/>
      <c r="BB250" s="127"/>
      <c r="BC250" s="369"/>
      <c r="BD250" s="127"/>
      <c r="BE250" s="369"/>
      <c r="BF250" s="127"/>
      <c r="BG250" s="369"/>
      <c r="BH250" s="127"/>
      <c r="BI250" s="369"/>
      <c r="BJ250" s="127"/>
      <c r="BK250" s="369"/>
      <c r="BL250" s="127"/>
      <c r="BM250" s="369"/>
      <c r="BN250" s="127"/>
      <c r="BO250" s="369"/>
      <c r="BP250" s="127"/>
      <c r="BQ250" s="369"/>
      <c r="BR250" s="127"/>
      <c r="BS250" s="369"/>
      <c r="BT250" s="127"/>
      <c r="BU250" s="369"/>
      <c r="BV250" s="127"/>
      <c r="BW250" s="369"/>
      <c r="BX250" s="127"/>
      <c r="BY250" s="369"/>
      <c r="BZ250" s="127"/>
      <c r="CA250" s="369"/>
      <c r="CB250" s="127"/>
      <c r="CC250" s="369"/>
      <c r="CD250" s="127"/>
      <c r="CE250" s="369"/>
      <c r="CF250" s="127"/>
      <c r="CG250" s="369"/>
      <c r="CH250" s="127"/>
      <c r="CI250" s="369"/>
      <c r="CJ250" s="127"/>
      <c r="CK250" s="369"/>
      <c r="CL250" s="127"/>
      <c r="CM250" s="369"/>
      <c r="CN250" s="127"/>
      <c r="CO250" s="369"/>
      <c r="CV250" s="666" t="str">
        <f>CV114</f>
        <v>GAUTENG</v>
      </c>
      <c r="CW250" s="652"/>
      <c r="CX250" s="653"/>
      <c r="CZ250" s="131" t="str">
        <f>MID($CV250,CZ$25,1)</f>
        <v>G</v>
      </c>
      <c r="DB250" s="131" t="str">
        <f t="shared" si="49"/>
        <v>A</v>
      </c>
      <c r="DD250" s="131" t="str">
        <f t="shared" si="50"/>
        <v>U</v>
      </c>
      <c r="DF250" s="131" t="str">
        <f t="shared" si="51"/>
        <v>T</v>
      </c>
      <c r="DH250" s="131" t="str">
        <f t="shared" si="52"/>
        <v>E</v>
      </c>
      <c r="DJ250" s="131" t="str">
        <f t="shared" si="53"/>
        <v>N</v>
      </c>
      <c r="DL250" s="131" t="str">
        <f t="shared" si="54"/>
        <v>G</v>
      </c>
      <c r="DN250" s="131" t="str">
        <f t="shared" si="55"/>
        <v/>
      </c>
      <c r="DP250" s="131" t="str">
        <f t="shared" si="56"/>
        <v/>
      </c>
      <c r="DR250" s="131" t="str">
        <f t="shared" si="57"/>
        <v/>
      </c>
      <c r="DT250" s="131" t="str">
        <f t="shared" si="58"/>
        <v/>
      </c>
      <c r="DV250" s="131" t="str">
        <f t="shared" si="59"/>
        <v/>
      </c>
      <c r="DX250" s="131" t="str">
        <f t="shared" si="60"/>
        <v/>
      </c>
      <c r="DZ250" s="131" t="str">
        <f t="shared" si="61"/>
        <v/>
      </c>
      <c r="EB250" s="131" t="str">
        <f t="shared" si="62"/>
        <v/>
      </c>
      <c r="ED250" s="131" t="str">
        <f t="shared" si="63"/>
        <v/>
      </c>
      <c r="EF250" s="131" t="str">
        <f t="shared" si="64"/>
        <v/>
      </c>
      <c r="EH250" s="131" t="str">
        <f t="shared" si="65"/>
        <v/>
      </c>
      <c r="EJ250" s="131" t="str">
        <f t="shared" si="66"/>
        <v/>
      </c>
      <c r="EL250" s="131" t="str">
        <f t="shared" si="67"/>
        <v/>
      </c>
      <c r="EN250" s="131" t="str">
        <f t="shared" si="68"/>
        <v/>
      </c>
      <c r="EP250" s="131" t="str">
        <f t="shared" si="69"/>
        <v/>
      </c>
      <c r="ER250" s="131" t="str">
        <f t="shared" si="70"/>
        <v/>
      </c>
      <c r="ET250" s="131" t="str">
        <f t="shared" si="71"/>
        <v/>
      </c>
      <c r="EV250" s="131" t="str">
        <f t="shared" si="72"/>
        <v/>
      </c>
      <c r="EX250" s="131" t="str">
        <f t="shared" si="73"/>
        <v/>
      </c>
      <c r="EZ250" s="131" t="str">
        <f t="shared" si="74"/>
        <v/>
      </c>
      <c r="FB250" s="131" t="str">
        <f t="shared" si="75"/>
        <v/>
      </c>
      <c r="FD250" s="131" t="str">
        <f t="shared" si="76"/>
        <v/>
      </c>
      <c r="FF250" s="131" t="str">
        <f t="shared" si="77"/>
        <v/>
      </c>
      <c r="FH250" s="131" t="str">
        <f t="shared" si="78"/>
        <v/>
      </c>
      <c r="FJ250" s="131" t="str">
        <f t="shared" si="79"/>
        <v/>
      </c>
      <c r="FL250" s="131" t="str">
        <f t="shared" si="80"/>
        <v/>
      </c>
      <c r="FN250" s="131" t="str">
        <f t="shared" si="81"/>
        <v/>
      </c>
      <c r="FP250" s="131" t="str">
        <f t="shared" si="82"/>
        <v/>
      </c>
      <c r="FR250" s="131" t="str">
        <f t="shared" si="83"/>
        <v/>
      </c>
      <c r="FT250" s="131" t="str">
        <f t="shared" si="84"/>
        <v/>
      </c>
      <c r="FV250" s="131" t="str">
        <f t="shared" si="85"/>
        <v/>
      </c>
      <c r="FX250" s="131" t="str">
        <f t="shared" si="86"/>
        <v/>
      </c>
      <c r="FZ250" s="131" t="str">
        <f t="shared" si="87"/>
        <v/>
      </c>
      <c r="GB250" s="131" t="str">
        <f t="shared" si="88"/>
        <v/>
      </c>
      <c r="GD250" s="131" t="str">
        <f t="shared" si="89"/>
        <v/>
      </c>
      <c r="GF250" s="131" t="str">
        <f t="shared" si="90"/>
        <v/>
      </c>
      <c r="GH250" s="131" t="str">
        <f t="shared" si="91"/>
        <v/>
      </c>
      <c r="GJ250" s="131" t="str">
        <f t="shared" si="92"/>
        <v/>
      </c>
    </row>
    <row r="251" spans="3:194" ht="3" customHeight="1" x14ac:dyDescent="0.25">
      <c r="O251" s="129"/>
      <c r="P251" s="129"/>
      <c r="Q251" s="129"/>
      <c r="R251" s="129"/>
      <c r="S251" s="129"/>
      <c r="T251" s="129"/>
      <c r="U251" s="129"/>
      <c r="V251" s="129"/>
      <c r="W251" s="129"/>
      <c r="X251" s="129"/>
      <c r="Y251" s="129"/>
      <c r="Z251" s="129"/>
      <c r="AA251" s="129"/>
      <c r="AB251" s="129"/>
      <c r="AC251" s="129"/>
      <c r="AD251" s="129"/>
      <c r="AE251" s="129"/>
      <c r="AF251" s="129"/>
      <c r="AG251" s="129"/>
      <c r="AH251" s="129"/>
      <c r="AI251" s="129"/>
      <c r="AJ251" s="129"/>
      <c r="AK251" s="129"/>
      <c r="AL251" s="129"/>
      <c r="AM251" s="129"/>
      <c r="AN251" s="129"/>
      <c r="AO251" s="129"/>
      <c r="BA251" s="129"/>
      <c r="BB251" s="129"/>
      <c r="BC251" s="129"/>
      <c r="BD251" s="129"/>
      <c r="BE251" s="129"/>
      <c r="BF251" s="129"/>
      <c r="BG251" s="129"/>
      <c r="BH251" s="129"/>
      <c r="BI251" s="129"/>
      <c r="BJ251" s="129"/>
      <c r="BK251" s="129"/>
      <c r="BL251" s="129"/>
      <c r="BM251" s="129"/>
      <c r="BN251" s="129"/>
      <c r="BO251" s="129"/>
      <c r="BP251" s="129"/>
      <c r="BQ251" s="129"/>
      <c r="BR251" s="129"/>
      <c r="BS251" s="129"/>
      <c r="BT251" s="129"/>
      <c r="BU251" s="129"/>
      <c r="BV251" s="129"/>
      <c r="BW251" s="129"/>
      <c r="BX251" s="129"/>
      <c r="BY251" s="129"/>
      <c r="BZ251" s="129"/>
      <c r="CA251" s="129"/>
    </row>
    <row r="252" spans="3:194" ht="13.2" customHeight="1" x14ac:dyDescent="0.25">
      <c r="D252" s="126" t="s">
        <v>256</v>
      </c>
      <c r="O252" s="128" t="str">
        <f>CZ250</f>
        <v>G</v>
      </c>
      <c r="P252" s="129"/>
      <c r="Q252" s="128" t="str">
        <f>DB250</f>
        <v>A</v>
      </c>
      <c r="R252" s="129"/>
      <c r="S252" s="128" t="str">
        <f>DD250</f>
        <v>U</v>
      </c>
      <c r="T252" s="129"/>
      <c r="U252" s="128" t="str">
        <f>DF250</f>
        <v>T</v>
      </c>
      <c r="V252" s="129"/>
      <c r="W252" s="128" t="str">
        <f>DH250</f>
        <v>E</v>
      </c>
      <c r="X252" s="129"/>
      <c r="Y252" s="128" t="str">
        <f>DJ250</f>
        <v>N</v>
      </c>
      <c r="Z252" s="129"/>
      <c r="AA252" s="128" t="str">
        <f>DL250</f>
        <v>G</v>
      </c>
      <c r="AB252" s="129"/>
      <c r="AC252" s="128" t="str">
        <f>DN250</f>
        <v/>
      </c>
      <c r="AD252" s="129"/>
      <c r="AE252" s="128" t="str">
        <f>DP250</f>
        <v/>
      </c>
      <c r="AF252" s="129"/>
      <c r="AG252" s="128" t="str">
        <f>DR250</f>
        <v/>
      </c>
      <c r="AH252" s="129"/>
      <c r="AI252" s="128" t="str">
        <f>DT250</f>
        <v/>
      </c>
      <c r="AJ252" s="129"/>
      <c r="AK252" s="128" t="str">
        <f>DV250</f>
        <v/>
      </c>
      <c r="AL252" s="129"/>
      <c r="AM252" s="128" t="str">
        <f>DX250</f>
        <v/>
      </c>
      <c r="AN252" s="129"/>
      <c r="AO252" s="128" t="str">
        <f>DZ250</f>
        <v/>
      </c>
      <c r="AP252" s="127"/>
      <c r="AQ252" s="153"/>
      <c r="AR252" s="153"/>
      <c r="AS252" s="153"/>
      <c r="AT252" s="153"/>
      <c r="AU252" s="153"/>
      <c r="AV252" s="153"/>
      <c r="AW252" s="153"/>
      <c r="AX252" s="153"/>
      <c r="AY252" s="342" t="s">
        <v>257</v>
      </c>
      <c r="AZ252" s="127"/>
      <c r="BA252" s="128" t="str">
        <f>CZ252</f>
        <v>L</v>
      </c>
      <c r="BB252" s="129"/>
      <c r="BC252" s="128" t="str">
        <f>DB252</f>
        <v>Y</v>
      </c>
      <c r="BD252" s="129"/>
      <c r="BE252" s="128" t="str">
        <f>DD252</f>
        <v>T</v>
      </c>
      <c r="BF252" s="129"/>
      <c r="BG252" s="128" t="str">
        <f>DF252</f>
        <v>T</v>
      </c>
      <c r="BH252" s="129"/>
      <c r="BI252" s="128" t="str">
        <f>DH252</f>
        <v>L</v>
      </c>
      <c r="BJ252" s="129"/>
      <c r="BK252" s="128" t="str">
        <f>DJ252</f>
        <v>E</v>
      </c>
      <c r="BL252" s="129"/>
      <c r="BM252" s="128" t="str">
        <f>DL252</f>
        <v>T</v>
      </c>
      <c r="BN252" s="129"/>
      <c r="BO252" s="128" t="str">
        <f>DN252</f>
        <v>O</v>
      </c>
      <c r="BP252" s="129"/>
      <c r="BQ252" s="128" t="str">
        <f>DP252</f>
        <v>N</v>
      </c>
      <c r="BR252" s="129"/>
      <c r="BS252" s="128" t="str">
        <f>DR252</f>
        <v/>
      </c>
      <c r="BT252" s="129"/>
      <c r="BU252" s="128" t="str">
        <f>DT252</f>
        <v/>
      </c>
      <c r="BV252" s="129"/>
      <c r="BW252" s="128" t="str">
        <f>DV252</f>
        <v/>
      </c>
      <c r="BX252" s="129"/>
      <c r="BY252" s="128" t="str">
        <f>DX252</f>
        <v/>
      </c>
      <c r="BZ252" s="129"/>
      <c r="CA252" s="128" t="str">
        <f>DZ252</f>
        <v/>
      </c>
      <c r="CB252" s="127"/>
      <c r="CC252" s="341"/>
      <c r="CD252" s="342"/>
      <c r="CE252" s="341" t="s">
        <v>258</v>
      </c>
      <c r="CF252" s="342"/>
      <c r="CH252" s="193"/>
      <c r="CI252" s="128" t="str">
        <f>CZ254</f>
        <v>0</v>
      </c>
      <c r="CJ252" s="130"/>
      <c r="CK252" s="128" t="str">
        <f>DB254</f>
        <v>1</v>
      </c>
      <c r="CL252" s="130"/>
      <c r="CM252" s="128" t="str">
        <f>DD254</f>
        <v>4</v>
      </c>
      <c r="CN252" s="130"/>
      <c r="CO252" s="128" t="str">
        <f>DF254</f>
        <v>0</v>
      </c>
      <c r="CV252" s="666" t="str">
        <f>CV116</f>
        <v>LYTTLETON</v>
      </c>
      <c r="CW252" s="652"/>
      <c r="CX252" s="653"/>
      <c r="CZ252" s="131" t="str">
        <f>MID($CV252,CZ$25,1)</f>
        <v>L</v>
      </c>
      <c r="DB252" s="131" t="str">
        <f t="shared" si="49"/>
        <v>Y</v>
      </c>
      <c r="DD252" s="131" t="str">
        <f t="shared" si="50"/>
        <v>T</v>
      </c>
      <c r="DF252" s="131" t="str">
        <f t="shared" si="51"/>
        <v>T</v>
      </c>
      <c r="DH252" s="131" t="str">
        <f t="shared" si="52"/>
        <v>L</v>
      </c>
      <c r="DJ252" s="131" t="str">
        <f t="shared" si="53"/>
        <v>E</v>
      </c>
      <c r="DL252" s="131" t="str">
        <f t="shared" si="54"/>
        <v>T</v>
      </c>
      <c r="DN252" s="131" t="str">
        <f t="shared" si="55"/>
        <v>O</v>
      </c>
      <c r="DP252" s="131" t="str">
        <f t="shared" si="56"/>
        <v>N</v>
      </c>
      <c r="DR252" s="131" t="str">
        <f t="shared" si="57"/>
        <v/>
      </c>
      <c r="DT252" s="131" t="str">
        <f t="shared" si="58"/>
        <v/>
      </c>
      <c r="DV252" s="131" t="str">
        <f t="shared" si="59"/>
        <v/>
      </c>
      <c r="DX252" s="131" t="str">
        <f t="shared" si="60"/>
        <v/>
      </c>
      <c r="DZ252" s="131" t="str">
        <f t="shared" si="61"/>
        <v/>
      </c>
      <c r="EB252" s="131" t="str">
        <f t="shared" si="62"/>
        <v/>
      </c>
      <c r="ED252" s="131" t="str">
        <f t="shared" si="63"/>
        <v/>
      </c>
      <c r="EF252" s="131" t="str">
        <f t="shared" si="64"/>
        <v/>
      </c>
      <c r="EH252" s="131" t="str">
        <f t="shared" si="65"/>
        <v/>
      </c>
      <c r="EJ252" s="131" t="str">
        <f t="shared" si="66"/>
        <v/>
      </c>
      <c r="EL252" s="131" t="str">
        <f t="shared" si="67"/>
        <v/>
      </c>
      <c r="EN252" s="131" t="str">
        <f t="shared" si="68"/>
        <v/>
      </c>
      <c r="EP252" s="131" t="str">
        <f t="shared" si="69"/>
        <v/>
      </c>
      <c r="ER252" s="131" t="str">
        <f t="shared" si="70"/>
        <v/>
      </c>
      <c r="ET252" s="131" t="str">
        <f t="shared" si="71"/>
        <v/>
      </c>
      <c r="EV252" s="131" t="str">
        <f t="shared" si="72"/>
        <v/>
      </c>
      <c r="EX252" s="131" t="str">
        <f t="shared" si="73"/>
        <v/>
      </c>
      <c r="EZ252" s="131" t="str">
        <f t="shared" si="74"/>
        <v/>
      </c>
      <c r="FB252" s="131" t="str">
        <f t="shared" si="75"/>
        <v/>
      </c>
      <c r="FD252" s="131" t="str">
        <f t="shared" si="76"/>
        <v/>
      </c>
      <c r="FF252" s="131" t="str">
        <f t="shared" si="77"/>
        <v/>
      </c>
      <c r="FH252" s="131" t="str">
        <f t="shared" si="78"/>
        <v/>
      </c>
      <c r="FJ252" s="131" t="str">
        <f t="shared" si="79"/>
        <v/>
      </c>
      <c r="FL252" s="131" t="str">
        <f t="shared" si="80"/>
        <v/>
      </c>
      <c r="FN252" s="131" t="str">
        <f t="shared" si="81"/>
        <v/>
      </c>
      <c r="FP252" s="131" t="str">
        <f t="shared" si="82"/>
        <v/>
      </c>
      <c r="FR252" s="131" t="str">
        <f t="shared" si="83"/>
        <v/>
      </c>
      <c r="FT252" s="131" t="str">
        <f t="shared" si="84"/>
        <v/>
      </c>
      <c r="FV252" s="131" t="str">
        <f t="shared" si="85"/>
        <v/>
      </c>
      <c r="FX252" s="131" t="str">
        <f t="shared" si="86"/>
        <v/>
      </c>
      <c r="FZ252" s="131" t="str">
        <f t="shared" si="87"/>
        <v/>
      </c>
      <c r="GB252" s="131" t="str">
        <f t="shared" si="88"/>
        <v/>
      </c>
      <c r="GD252" s="131" t="str">
        <f t="shared" si="89"/>
        <v/>
      </c>
      <c r="GF252" s="131" t="str">
        <f t="shared" si="90"/>
        <v/>
      </c>
      <c r="GH252" s="131" t="str">
        <f t="shared" si="91"/>
        <v/>
      </c>
      <c r="GJ252" s="131" t="str">
        <f t="shared" si="92"/>
        <v/>
      </c>
    </row>
    <row r="253" spans="3:194" ht="3" customHeight="1" x14ac:dyDescent="0.25"/>
    <row r="254" spans="3:194" ht="13.2" customHeight="1" x14ac:dyDescent="0.25">
      <c r="D254" s="648" t="s">
        <v>259</v>
      </c>
      <c r="E254" s="649"/>
      <c r="F254" s="649"/>
      <c r="G254" s="649"/>
      <c r="H254" s="649"/>
      <c r="I254" s="649"/>
      <c r="J254" s="649"/>
      <c r="K254" s="649"/>
      <c r="L254" s="649"/>
      <c r="M254" s="649"/>
      <c r="N254" s="649"/>
      <c r="O254" s="649"/>
      <c r="P254" s="649"/>
      <c r="Q254" s="649"/>
      <c r="R254" s="649"/>
      <c r="S254" s="649"/>
      <c r="T254" s="649"/>
      <c r="U254" s="649"/>
      <c r="V254" s="649"/>
      <c r="W254" s="649"/>
      <c r="X254" s="649"/>
      <c r="Y254" s="649"/>
      <c r="Z254" s="649"/>
      <c r="AA254" s="649"/>
      <c r="AB254" s="649"/>
      <c r="AC254" s="649"/>
      <c r="AD254" s="649"/>
      <c r="AE254" s="649"/>
      <c r="AF254" s="649"/>
      <c r="AG254" s="649"/>
      <c r="AH254" s="649"/>
      <c r="AI254" s="649"/>
      <c r="AJ254" s="649"/>
      <c r="AK254" s="649"/>
      <c r="AL254" s="649"/>
      <c r="AM254" s="649"/>
      <c r="AN254" s="649"/>
      <c r="AO254" s="649"/>
      <c r="AP254" s="649"/>
      <c r="AQ254" s="649"/>
      <c r="AR254" s="649"/>
      <c r="AS254" s="649"/>
      <c r="AT254" s="649"/>
      <c r="AU254" s="649"/>
      <c r="AV254" s="649"/>
      <c r="AW254" s="649"/>
      <c r="AX254" s="649"/>
      <c r="AY254" s="649"/>
      <c r="AZ254" s="649"/>
      <c r="BA254" s="649"/>
      <c r="BB254" s="649"/>
      <c r="BC254" s="649"/>
      <c r="BD254" s="649"/>
      <c r="BE254" s="649"/>
      <c r="BF254" s="649"/>
      <c r="BG254" s="649"/>
      <c r="BH254" s="649"/>
      <c r="BI254" s="649"/>
      <c r="BJ254" s="649"/>
      <c r="BK254" s="649"/>
      <c r="BL254" s="649"/>
      <c r="BM254" s="649"/>
      <c r="BN254" s="649"/>
      <c r="BO254" s="649"/>
      <c r="BP254" s="649"/>
      <c r="BQ254" s="649"/>
      <c r="BR254" s="649"/>
      <c r="BS254" s="649"/>
      <c r="BT254" s="649"/>
      <c r="BU254" s="649"/>
      <c r="BV254" s="649"/>
      <c r="BW254" s="649"/>
      <c r="BX254" s="649"/>
      <c r="BY254" s="649"/>
      <c r="BZ254" s="649"/>
      <c r="CA254" s="649"/>
      <c r="CB254" s="649"/>
      <c r="CC254" s="649"/>
      <c r="CD254" s="649"/>
      <c r="CE254" s="649"/>
      <c r="CF254" s="649"/>
      <c r="CG254" s="649"/>
      <c r="CH254" s="649"/>
      <c r="CI254" s="649"/>
      <c r="CJ254" s="649"/>
      <c r="CK254" s="649"/>
      <c r="CL254" s="649"/>
      <c r="CM254" s="649"/>
      <c r="CN254" s="649"/>
      <c r="CO254" s="650"/>
      <c r="CP254" s="183"/>
      <c r="CV254" s="666" t="str">
        <f>CV118</f>
        <v>0140</v>
      </c>
      <c r="CW254" s="652"/>
      <c r="CX254" s="653"/>
      <c r="CZ254" s="131" t="str">
        <f>MID($CV254,CZ$25,1)</f>
        <v>0</v>
      </c>
      <c r="DB254" s="131" t="str">
        <f t="shared" si="49"/>
        <v>1</v>
      </c>
      <c r="DD254" s="131" t="str">
        <f t="shared" si="50"/>
        <v>4</v>
      </c>
      <c r="DF254" s="131" t="str">
        <f t="shared" si="51"/>
        <v>0</v>
      </c>
      <c r="DH254" s="131" t="str">
        <f t="shared" si="52"/>
        <v/>
      </c>
      <c r="DJ254" s="131" t="str">
        <f t="shared" si="53"/>
        <v/>
      </c>
      <c r="DL254" s="131" t="str">
        <f t="shared" si="54"/>
        <v/>
      </c>
      <c r="DN254" s="131" t="str">
        <f t="shared" si="55"/>
        <v/>
      </c>
      <c r="DP254" s="131" t="str">
        <f t="shared" si="56"/>
        <v/>
      </c>
      <c r="DR254" s="131" t="str">
        <f t="shared" si="57"/>
        <v/>
      </c>
      <c r="DT254" s="131" t="str">
        <f t="shared" si="58"/>
        <v/>
      </c>
      <c r="DV254" s="131" t="str">
        <f t="shared" si="59"/>
        <v/>
      </c>
      <c r="DX254" s="131" t="str">
        <f t="shared" si="60"/>
        <v/>
      </c>
      <c r="DZ254" s="131" t="str">
        <f t="shared" si="61"/>
        <v/>
      </c>
      <c r="EB254" s="131" t="str">
        <f t="shared" si="62"/>
        <v/>
      </c>
      <c r="ED254" s="131" t="str">
        <f t="shared" si="63"/>
        <v/>
      </c>
      <c r="EF254" s="131" t="str">
        <f t="shared" si="64"/>
        <v/>
      </c>
      <c r="EH254" s="131" t="str">
        <f t="shared" si="65"/>
        <v/>
      </c>
      <c r="EJ254" s="131" t="str">
        <f t="shared" si="66"/>
        <v/>
      </c>
      <c r="EL254" s="131" t="str">
        <f t="shared" si="67"/>
        <v/>
      </c>
      <c r="EN254" s="131" t="str">
        <f t="shared" si="68"/>
        <v/>
      </c>
      <c r="EP254" s="131" t="str">
        <f t="shared" si="69"/>
        <v/>
      </c>
      <c r="ER254" s="131" t="str">
        <f t="shared" si="70"/>
        <v/>
      </c>
      <c r="ET254" s="131" t="str">
        <f t="shared" si="71"/>
        <v/>
      </c>
      <c r="EV254" s="131" t="str">
        <f t="shared" si="72"/>
        <v/>
      </c>
      <c r="EX254" s="131" t="str">
        <f t="shared" si="73"/>
        <v/>
      </c>
      <c r="EZ254" s="131" t="str">
        <f t="shared" si="74"/>
        <v/>
      </c>
      <c r="FB254" s="131" t="str">
        <f t="shared" si="75"/>
        <v/>
      </c>
      <c r="FD254" s="131" t="str">
        <f t="shared" si="76"/>
        <v/>
      </c>
      <c r="FF254" s="131" t="str">
        <f t="shared" si="77"/>
        <v/>
      </c>
      <c r="FH254" s="131" t="str">
        <f t="shared" si="78"/>
        <v/>
      </c>
      <c r="FJ254" s="131" t="str">
        <f t="shared" si="79"/>
        <v/>
      </c>
      <c r="FL254" s="131" t="str">
        <f t="shared" si="80"/>
        <v/>
      </c>
      <c r="FN254" s="131" t="str">
        <f t="shared" si="81"/>
        <v/>
      </c>
      <c r="FP254" s="131" t="str">
        <f t="shared" si="82"/>
        <v/>
      </c>
      <c r="FR254" s="131" t="str">
        <f t="shared" si="83"/>
        <v/>
      </c>
      <c r="FT254" s="131" t="str">
        <f t="shared" si="84"/>
        <v/>
      </c>
      <c r="FV254" s="131" t="str">
        <f t="shared" si="85"/>
        <v/>
      </c>
      <c r="FX254" s="131" t="str">
        <f t="shared" si="86"/>
        <v/>
      </c>
      <c r="FZ254" s="131" t="str">
        <f t="shared" si="87"/>
        <v/>
      </c>
      <c r="GB254" s="131" t="str">
        <f t="shared" si="88"/>
        <v/>
      </c>
      <c r="GD254" s="131" t="str">
        <f t="shared" si="89"/>
        <v/>
      </c>
      <c r="GF254" s="131" t="str">
        <f t="shared" si="90"/>
        <v/>
      </c>
      <c r="GH254" s="131" t="str">
        <f t="shared" si="91"/>
        <v/>
      </c>
      <c r="GJ254" s="131" t="str">
        <f t="shared" si="92"/>
        <v/>
      </c>
    </row>
    <row r="255" spans="3:194" ht="3" customHeight="1" x14ac:dyDescent="0.25">
      <c r="E255" s="123"/>
      <c r="F255" s="123"/>
      <c r="G255" s="123"/>
      <c r="H255" s="123"/>
      <c r="I255" s="123"/>
      <c r="J255" s="123"/>
      <c r="K255" s="123"/>
      <c r="L255" s="123"/>
      <c r="M255" s="123"/>
      <c r="N255" s="123"/>
      <c r="O255" s="124">
        <v>1</v>
      </c>
      <c r="P255" s="124"/>
      <c r="Q255" s="124">
        <f>1+O255</f>
        <v>2</v>
      </c>
      <c r="R255" s="124"/>
      <c r="S255" s="124">
        <f>1+Q255</f>
        <v>3</v>
      </c>
      <c r="T255" s="124"/>
      <c r="U255" s="124">
        <f>1+S255</f>
        <v>4</v>
      </c>
      <c r="V255" s="124"/>
      <c r="W255" s="124">
        <f>1+U255</f>
        <v>5</v>
      </c>
      <c r="X255" s="124"/>
      <c r="Y255" s="124">
        <f>1+W255</f>
        <v>6</v>
      </c>
      <c r="Z255" s="124"/>
      <c r="AA255" s="124">
        <f>1+Y255</f>
        <v>7</v>
      </c>
      <c r="AB255" s="124"/>
      <c r="AC255" s="124">
        <f>1+AA255</f>
        <v>8</v>
      </c>
      <c r="AD255" s="124"/>
      <c r="AE255" s="124">
        <f>1+AC255</f>
        <v>9</v>
      </c>
      <c r="AF255" s="124"/>
      <c r="AG255" s="124">
        <f>1+AE255</f>
        <v>10</v>
      </c>
      <c r="AH255" s="124"/>
      <c r="AI255" s="124">
        <f>1+AG255</f>
        <v>11</v>
      </c>
      <c r="AJ255" s="124"/>
      <c r="AK255" s="124">
        <f>1+AI255</f>
        <v>12</v>
      </c>
      <c r="AL255" s="124"/>
      <c r="AM255" s="124">
        <f>1+AK255</f>
        <v>13</v>
      </c>
      <c r="AN255" s="124"/>
      <c r="AO255" s="124">
        <f>1+AM255</f>
        <v>14</v>
      </c>
      <c r="AP255" s="124"/>
      <c r="AQ255" s="124">
        <f>1+AO255</f>
        <v>15</v>
      </c>
      <c r="AR255" s="124"/>
      <c r="AS255" s="124">
        <f>1+AQ255</f>
        <v>16</v>
      </c>
      <c r="AT255" s="124"/>
      <c r="AU255" s="124">
        <f>1+AS255</f>
        <v>17</v>
      </c>
      <c r="AV255" s="124"/>
      <c r="AW255" s="124">
        <f>1+AU255</f>
        <v>18</v>
      </c>
      <c r="AX255" s="124"/>
      <c r="AY255" s="124">
        <f>1+AW255</f>
        <v>19</v>
      </c>
      <c r="AZ255" s="124"/>
      <c r="BA255" s="124">
        <f>1+AY255</f>
        <v>20</v>
      </c>
      <c r="BB255" s="124"/>
      <c r="BC255" s="124">
        <f>1+BA255</f>
        <v>21</v>
      </c>
      <c r="BD255" s="124"/>
      <c r="BE255" s="124">
        <f>1+BC255</f>
        <v>22</v>
      </c>
      <c r="BF255" s="124"/>
      <c r="BG255" s="124">
        <f>1+BE255</f>
        <v>23</v>
      </c>
      <c r="BH255" s="124"/>
      <c r="BI255" s="124">
        <f>1+BG255</f>
        <v>24</v>
      </c>
      <c r="BJ255" s="124"/>
      <c r="BK255" s="124">
        <f>1+BI255</f>
        <v>25</v>
      </c>
      <c r="BL255" s="124"/>
      <c r="BM255" s="124">
        <f>1+BK255</f>
        <v>26</v>
      </c>
      <c r="BN255" s="124"/>
      <c r="BO255" s="124">
        <f>1+BM255</f>
        <v>27</v>
      </c>
      <c r="BP255" s="124"/>
      <c r="BQ255" s="124">
        <f>1+BO255</f>
        <v>28</v>
      </c>
      <c r="BR255" s="124"/>
      <c r="BS255" s="124">
        <f>1+BQ255</f>
        <v>29</v>
      </c>
      <c r="BT255" s="124"/>
      <c r="BU255" s="124">
        <f>1+BS255</f>
        <v>30</v>
      </c>
      <c r="BV255" s="124"/>
      <c r="BW255" s="124">
        <f>1+BU255</f>
        <v>31</v>
      </c>
      <c r="BX255" s="124"/>
      <c r="BY255" s="124">
        <f>1+BW255</f>
        <v>32</v>
      </c>
      <c r="BZ255" s="124"/>
      <c r="CA255" s="124">
        <f>1+BY255</f>
        <v>33</v>
      </c>
      <c r="CB255" s="124"/>
      <c r="CC255" s="124">
        <f>1+CA255</f>
        <v>34</v>
      </c>
      <c r="CD255" s="124"/>
      <c r="CE255" s="124"/>
      <c r="CF255" s="124"/>
      <c r="CG255" s="124"/>
      <c r="CH255" s="124"/>
      <c r="CI255" s="124"/>
      <c r="CJ255" s="124">
        <f>1+CC255</f>
        <v>35</v>
      </c>
      <c r="CK255" s="124"/>
      <c r="CL255" s="124"/>
      <c r="CM255" s="124">
        <f>1+CJ255</f>
        <v>36</v>
      </c>
      <c r="CN255" s="124"/>
      <c r="CO255" s="124">
        <f>1+CM255</f>
        <v>37</v>
      </c>
      <c r="CP255" s="125"/>
    </row>
    <row r="256" spans="3:194" ht="13.2" customHeight="1" x14ac:dyDescent="0.25">
      <c r="C256" s="201"/>
      <c r="D256" s="126" t="s">
        <v>260</v>
      </c>
      <c r="E256" s="202"/>
      <c r="F256" s="203"/>
      <c r="G256" s="203"/>
      <c r="H256" s="203"/>
      <c r="I256" s="203"/>
      <c r="J256" s="203"/>
      <c r="K256" s="203"/>
      <c r="L256" s="203"/>
      <c r="M256" s="203"/>
      <c r="N256" s="203"/>
      <c r="O256" s="204"/>
      <c r="P256" s="204"/>
      <c r="Q256" s="204"/>
      <c r="R256" s="204"/>
      <c r="S256" s="204"/>
      <c r="T256" s="204"/>
      <c r="U256" s="204"/>
      <c r="V256" s="204"/>
      <c r="W256" s="204"/>
      <c r="X256" s="204"/>
      <c r="Y256" s="204"/>
      <c r="Z256" s="204"/>
      <c r="AA256" s="204"/>
      <c r="AB256" s="204"/>
      <c r="AC256" s="204"/>
      <c r="AD256" s="204"/>
      <c r="AE256" s="204"/>
      <c r="AF256" s="204"/>
      <c r="AG256" s="204"/>
      <c r="AH256" s="204"/>
      <c r="AI256" s="204"/>
      <c r="AJ256" s="204"/>
      <c r="AK256" s="204"/>
      <c r="AL256" s="204"/>
      <c r="AM256" s="204"/>
      <c r="AN256" s="204"/>
      <c r="AO256" s="204"/>
      <c r="AP256" s="204"/>
      <c r="AQ256" s="204"/>
      <c r="AR256" s="204"/>
      <c r="AS256" s="204"/>
      <c r="AT256" s="204"/>
      <c r="AU256" s="369"/>
      <c r="AV256" s="204"/>
      <c r="AW256" s="136"/>
      <c r="AX256" s="204"/>
      <c r="AY256" s="204"/>
      <c r="AZ256" s="204"/>
      <c r="BA256" s="204"/>
      <c r="BB256" s="124"/>
      <c r="BC256" s="124"/>
      <c r="BD256" s="124"/>
      <c r="BE256" s="124"/>
      <c r="BF256" s="124"/>
      <c r="BG256" s="124"/>
      <c r="BH256" s="124"/>
      <c r="BI256" s="124"/>
      <c r="BJ256" s="124"/>
      <c r="BK256" s="124"/>
      <c r="BL256" s="124"/>
      <c r="BM256" s="124"/>
      <c r="BN256" s="124"/>
      <c r="BO256" s="124"/>
      <c r="BP256" s="124"/>
      <c r="BQ256" s="124"/>
      <c r="BR256" s="124"/>
      <c r="BS256" s="124"/>
      <c r="BT256" s="124"/>
      <c r="BU256" s="124"/>
      <c r="BV256" s="124"/>
      <c r="BW256" s="124"/>
      <c r="BX256" s="124"/>
      <c r="BY256" s="124"/>
      <c r="BZ256" s="124"/>
      <c r="CA256" s="124"/>
      <c r="CB256" s="124"/>
      <c r="CC256" s="124"/>
      <c r="CD256" s="124"/>
      <c r="CE256" s="124"/>
      <c r="CF256" s="124"/>
      <c r="CG256" s="124"/>
      <c r="CH256" s="124"/>
      <c r="CI256" s="124"/>
      <c r="CJ256" s="124"/>
      <c r="CK256" s="124"/>
      <c r="CL256" s="124"/>
      <c r="CM256" s="124"/>
      <c r="CN256" s="124"/>
      <c r="CO256" s="124"/>
      <c r="CP256" s="125"/>
      <c r="CV256" s="666" t="str">
        <f>CV120</f>
        <v xml:space="preserve">5 MOUNT CROSSON CLOSE </v>
      </c>
      <c r="CW256" s="652"/>
      <c r="CX256" s="653"/>
      <c r="CZ256" s="131" t="str">
        <f>MID($CV256,CZ$25,1)</f>
        <v>5</v>
      </c>
      <c r="DB256" s="131" t="str">
        <f t="shared" si="49"/>
        <v xml:space="preserve"> </v>
      </c>
      <c r="DD256" s="131" t="str">
        <f t="shared" si="50"/>
        <v>M</v>
      </c>
      <c r="DF256" s="131" t="str">
        <f t="shared" si="51"/>
        <v>O</v>
      </c>
      <c r="DH256" s="131" t="str">
        <f t="shared" si="52"/>
        <v>U</v>
      </c>
      <c r="DJ256" s="131" t="str">
        <f t="shared" si="53"/>
        <v>N</v>
      </c>
      <c r="DL256" s="131" t="str">
        <f t="shared" si="54"/>
        <v>T</v>
      </c>
      <c r="DN256" s="131" t="str">
        <f t="shared" si="55"/>
        <v xml:space="preserve"> </v>
      </c>
      <c r="DP256" s="131" t="str">
        <f t="shared" si="56"/>
        <v>C</v>
      </c>
      <c r="DR256" s="131" t="str">
        <f t="shared" si="57"/>
        <v>R</v>
      </c>
      <c r="DT256" s="131" t="str">
        <f t="shared" si="58"/>
        <v>O</v>
      </c>
      <c r="DV256" s="131" t="str">
        <f t="shared" si="59"/>
        <v>S</v>
      </c>
      <c r="DX256" s="131" t="str">
        <f t="shared" si="60"/>
        <v>S</v>
      </c>
      <c r="DZ256" s="131" t="str">
        <f t="shared" si="61"/>
        <v>O</v>
      </c>
      <c r="EB256" s="131" t="str">
        <f t="shared" si="62"/>
        <v>N</v>
      </c>
      <c r="ED256" s="131" t="str">
        <f t="shared" si="63"/>
        <v xml:space="preserve"> </v>
      </c>
      <c r="EF256" s="131" t="str">
        <f t="shared" si="64"/>
        <v>C</v>
      </c>
      <c r="EH256" s="131" t="str">
        <f t="shared" si="65"/>
        <v>L</v>
      </c>
      <c r="EJ256" s="131" t="str">
        <f t="shared" si="66"/>
        <v>O</v>
      </c>
      <c r="EL256" s="131" t="str">
        <f t="shared" si="67"/>
        <v>S</v>
      </c>
      <c r="EN256" s="131" t="str">
        <f t="shared" si="68"/>
        <v>E</v>
      </c>
      <c r="EP256" s="131" t="str">
        <f t="shared" si="69"/>
        <v xml:space="preserve"> </v>
      </c>
      <c r="ER256" s="131" t="str">
        <f t="shared" si="70"/>
        <v/>
      </c>
      <c r="ET256" s="131" t="str">
        <f t="shared" si="71"/>
        <v/>
      </c>
      <c r="EV256" s="131" t="str">
        <f t="shared" si="72"/>
        <v/>
      </c>
      <c r="EX256" s="131" t="str">
        <f t="shared" si="73"/>
        <v/>
      </c>
      <c r="EZ256" s="131" t="str">
        <f t="shared" si="74"/>
        <v/>
      </c>
      <c r="FB256" s="131" t="str">
        <f t="shared" si="75"/>
        <v/>
      </c>
      <c r="FD256" s="131" t="str">
        <f t="shared" si="76"/>
        <v/>
      </c>
      <c r="FF256" s="131" t="str">
        <f t="shared" si="77"/>
        <v/>
      </c>
      <c r="FH256" s="131" t="str">
        <f t="shared" si="78"/>
        <v/>
      </c>
      <c r="FJ256" s="131" t="str">
        <f t="shared" si="79"/>
        <v/>
      </c>
      <c r="FL256" s="131" t="str">
        <f t="shared" si="80"/>
        <v/>
      </c>
      <c r="FN256" s="131" t="str">
        <f t="shared" si="81"/>
        <v/>
      </c>
      <c r="FP256" s="131" t="str">
        <f t="shared" si="82"/>
        <v/>
      </c>
      <c r="FR256" s="131" t="str">
        <f t="shared" si="83"/>
        <v/>
      </c>
      <c r="FT256" s="131" t="str">
        <f t="shared" si="84"/>
        <v/>
      </c>
      <c r="FV256" s="131" t="str">
        <f t="shared" si="85"/>
        <v/>
      </c>
      <c r="FX256" s="131" t="str">
        <f t="shared" si="86"/>
        <v/>
      </c>
      <c r="FZ256" s="131" t="str">
        <f t="shared" si="87"/>
        <v/>
      </c>
      <c r="GB256" s="131" t="str">
        <f t="shared" si="88"/>
        <v/>
      </c>
      <c r="GD256" s="131" t="str">
        <f t="shared" si="89"/>
        <v/>
      </c>
      <c r="GF256" s="131" t="str">
        <f t="shared" si="90"/>
        <v/>
      </c>
      <c r="GH256" s="131" t="str">
        <f t="shared" si="91"/>
        <v/>
      </c>
      <c r="GJ256" s="131" t="str">
        <f t="shared" si="92"/>
        <v/>
      </c>
    </row>
    <row r="257" spans="2:192" ht="3" customHeight="1" x14ac:dyDescent="0.25">
      <c r="C257" s="201"/>
      <c r="D257" s="126"/>
      <c r="E257" s="202"/>
      <c r="F257" s="203"/>
      <c r="G257" s="203"/>
      <c r="H257" s="203"/>
      <c r="I257" s="203"/>
      <c r="J257" s="203"/>
      <c r="K257" s="203"/>
      <c r="L257" s="203"/>
      <c r="M257" s="203"/>
      <c r="N257" s="203"/>
      <c r="O257" s="204"/>
      <c r="P257" s="204"/>
      <c r="Q257" s="204"/>
      <c r="R257" s="204"/>
      <c r="S257" s="204"/>
      <c r="T257" s="204"/>
      <c r="U257" s="204"/>
      <c r="V257" s="204"/>
      <c r="W257" s="204"/>
      <c r="X257" s="204"/>
      <c r="Y257" s="204"/>
      <c r="Z257" s="204"/>
      <c r="AA257" s="204"/>
      <c r="AB257" s="204"/>
      <c r="AC257" s="204"/>
      <c r="AD257" s="204"/>
      <c r="AE257" s="204"/>
      <c r="AF257" s="204"/>
      <c r="AG257" s="204"/>
      <c r="AH257" s="204"/>
      <c r="AI257" s="204"/>
      <c r="AJ257" s="204"/>
      <c r="AK257" s="204"/>
      <c r="AL257" s="204"/>
      <c r="AM257" s="204"/>
      <c r="AN257" s="204"/>
      <c r="AO257" s="204"/>
      <c r="AP257" s="204"/>
      <c r="AQ257" s="204"/>
      <c r="AR257" s="204"/>
      <c r="AS257" s="204"/>
      <c r="AT257" s="204"/>
      <c r="AU257" s="204"/>
      <c r="AV257" s="204"/>
      <c r="AW257" s="206"/>
      <c r="AX257" s="204"/>
      <c r="AY257" s="204"/>
      <c r="AZ257" s="204"/>
      <c r="BA257" s="204"/>
      <c r="BB257" s="124"/>
      <c r="BC257" s="124"/>
      <c r="BD257" s="124"/>
      <c r="BE257" s="124"/>
      <c r="BF257" s="124"/>
      <c r="BG257" s="124"/>
      <c r="BH257" s="124"/>
      <c r="BI257" s="124"/>
      <c r="BJ257" s="124"/>
      <c r="BK257" s="124"/>
      <c r="BL257" s="124"/>
      <c r="BM257" s="124"/>
      <c r="BN257" s="124"/>
      <c r="BO257" s="124"/>
      <c r="BP257" s="124"/>
      <c r="BQ257" s="124"/>
      <c r="BR257" s="124"/>
      <c r="BS257" s="124"/>
      <c r="BT257" s="124"/>
      <c r="BU257" s="124"/>
      <c r="BV257" s="124"/>
      <c r="BW257" s="124"/>
      <c r="BX257" s="124"/>
      <c r="BY257" s="124"/>
      <c r="BZ257" s="124"/>
      <c r="CA257" s="124"/>
      <c r="CB257" s="124"/>
      <c r="CC257" s="124"/>
      <c r="CD257" s="124"/>
      <c r="CE257" s="124"/>
      <c r="CF257" s="124"/>
      <c r="CG257" s="124"/>
      <c r="CH257" s="124"/>
      <c r="CI257" s="124"/>
      <c r="CJ257" s="124"/>
      <c r="CK257" s="124"/>
      <c r="CL257" s="124"/>
      <c r="CM257" s="124"/>
      <c r="CN257" s="124"/>
      <c r="CO257" s="124"/>
      <c r="CP257" s="125"/>
    </row>
    <row r="258" spans="2:192" ht="13.2" customHeight="1" x14ac:dyDescent="0.25">
      <c r="D258" s="126" t="s">
        <v>254</v>
      </c>
      <c r="N258" s="127"/>
      <c r="O258" s="128" t="str">
        <f>CZ256</f>
        <v>5</v>
      </c>
      <c r="P258" s="129"/>
      <c r="Q258" s="128" t="str">
        <f>DB256</f>
        <v xml:space="preserve"> </v>
      </c>
      <c r="R258" s="129"/>
      <c r="S258" s="128" t="str">
        <f>DD256</f>
        <v>M</v>
      </c>
      <c r="T258" s="129"/>
      <c r="U258" s="128" t="str">
        <f>DF256</f>
        <v>O</v>
      </c>
      <c r="V258" s="129"/>
      <c r="W258" s="128" t="str">
        <f>DH256</f>
        <v>U</v>
      </c>
      <c r="X258" s="129"/>
      <c r="Y258" s="128" t="str">
        <f>DJ256</f>
        <v>N</v>
      </c>
      <c r="Z258" s="129"/>
      <c r="AA258" s="128" t="str">
        <f>DL256</f>
        <v>T</v>
      </c>
      <c r="AB258" s="129"/>
      <c r="AC258" s="128" t="str">
        <f>DN256</f>
        <v xml:space="preserve"> </v>
      </c>
      <c r="AD258" s="129"/>
      <c r="AE258" s="128" t="str">
        <f>DP256</f>
        <v>C</v>
      </c>
      <c r="AF258" s="129"/>
      <c r="AG258" s="128" t="str">
        <f>DR256</f>
        <v>R</v>
      </c>
      <c r="AH258" s="129"/>
      <c r="AI258" s="128" t="str">
        <f>DT256</f>
        <v>O</v>
      </c>
      <c r="AJ258" s="129"/>
      <c r="AK258" s="128" t="str">
        <f>DV256</f>
        <v>S</v>
      </c>
      <c r="AL258" s="129"/>
      <c r="AM258" s="128" t="str">
        <f>DX256</f>
        <v>S</v>
      </c>
      <c r="AN258" s="129"/>
      <c r="AO258" s="128" t="str">
        <f>DZ256</f>
        <v>O</v>
      </c>
      <c r="AP258" s="129"/>
      <c r="AQ258" s="207" t="str">
        <f>EB256</f>
        <v>N</v>
      </c>
      <c r="AR258" s="127"/>
      <c r="AS258" s="207" t="str">
        <f>ED256</f>
        <v xml:space="preserve"> </v>
      </c>
      <c r="AT258" s="127"/>
      <c r="AU258" s="207" t="str">
        <f>EF256</f>
        <v>C</v>
      </c>
      <c r="AV258" s="127"/>
      <c r="AW258" s="207" t="str">
        <f>EH256</f>
        <v>L</v>
      </c>
      <c r="AX258" s="127"/>
      <c r="AY258" s="207" t="str">
        <f>EJ256</f>
        <v>O</v>
      </c>
      <c r="AZ258" s="127"/>
      <c r="BA258" s="128" t="str">
        <f>EL256</f>
        <v>S</v>
      </c>
      <c r="BB258" s="129"/>
      <c r="BC258" s="128" t="str">
        <f>EN256</f>
        <v>E</v>
      </c>
      <c r="BD258" s="129"/>
      <c r="BE258" s="128" t="str">
        <f>EP256</f>
        <v xml:space="preserve"> </v>
      </c>
      <c r="BF258" s="129"/>
      <c r="BG258" s="128" t="str">
        <f>ER256</f>
        <v/>
      </c>
      <c r="BH258" s="129"/>
      <c r="BI258" s="128" t="str">
        <f>ET256</f>
        <v/>
      </c>
      <c r="BJ258" s="129"/>
      <c r="BK258" s="128" t="str">
        <f>EV256</f>
        <v/>
      </c>
      <c r="BL258" s="129"/>
      <c r="BM258" s="128" t="str">
        <f>EX256</f>
        <v/>
      </c>
      <c r="BN258" s="129"/>
      <c r="BO258" s="128" t="str">
        <f>EZ256</f>
        <v/>
      </c>
      <c r="BP258" s="129"/>
      <c r="BQ258" s="128" t="str">
        <f>FB256</f>
        <v/>
      </c>
      <c r="BR258" s="129"/>
      <c r="BS258" s="128" t="str">
        <f>FD256</f>
        <v/>
      </c>
      <c r="BT258" s="129"/>
      <c r="BU258" s="128" t="str">
        <f>FF256</f>
        <v/>
      </c>
      <c r="BV258" s="129"/>
      <c r="BW258" s="128" t="str">
        <f>FH256</f>
        <v/>
      </c>
      <c r="BX258" s="129"/>
      <c r="BY258" s="128" t="str">
        <f>FJ256</f>
        <v/>
      </c>
      <c r="BZ258" s="129"/>
      <c r="CA258" s="128" t="str">
        <f>FL256</f>
        <v/>
      </c>
      <c r="CB258" s="127"/>
      <c r="CC258" s="207" t="str">
        <f>FN256</f>
        <v/>
      </c>
      <c r="CD258" s="127"/>
      <c r="CE258" s="207" t="str">
        <f>FP256</f>
        <v/>
      </c>
      <c r="CF258" s="127"/>
      <c r="CG258" s="207" t="str">
        <f>FR256</f>
        <v/>
      </c>
      <c r="CH258" s="127"/>
      <c r="CI258" s="128" t="str">
        <f>FT256</f>
        <v/>
      </c>
      <c r="CJ258" s="129"/>
      <c r="CK258" s="128" t="str">
        <f>FV256</f>
        <v/>
      </c>
      <c r="CL258" s="129"/>
      <c r="CM258" s="128" t="str">
        <f>FX256</f>
        <v/>
      </c>
      <c r="CN258" s="129"/>
      <c r="CO258" s="128" t="str">
        <f>FZ256</f>
        <v/>
      </c>
      <c r="CV258" s="666" t="str">
        <f>CV122</f>
        <v>GAUTENG</v>
      </c>
      <c r="CW258" s="652"/>
      <c r="CX258" s="653"/>
      <c r="CZ258" s="131" t="str">
        <f>MID($CV258,CZ$25,1)</f>
        <v>G</v>
      </c>
      <c r="DB258" s="131" t="str">
        <f t="shared" si="49"/>
        <v>A</v>
      </c>
      <c r="DD258" s="131" t="str">
        <f t="shared" si="50"/>
        <v>U</v>
      </c>
      <c r="DF258" s="131" t="str">
        <f t="shared" si="51"/>
        <v>T</v>
      </c>
      <c r="DH258" s="131" t="str">
        <f t="shared" si="52"/>
        <v>E</v>
      </c>
      <c r="DJ258" s="131" t="str">
        <f t="shared" si="53"/>
        <v>N</v>
      </c>
      <c r="DL258" s="131" t="str">
        <f t="shared" si="54"/>
        <v>G</v>
      </c>
      <c r="DN258" s="131" t="str">
        <f t="shared" si="55"/>
        <v/>
      </c>
      <c r="DP258" s="131" t="str">
        <f t="shared" si="56"/>
        <v/>
      </c>
      <c r="DR258" s="131" t="str">
        <f t="shared" si="57"/>
        <v/>
      </c>
      <c r="DT258" s="131" t="str">
        <f t="shared" si="58"/>
        <v/>
      </c>
      <c r="DV258" s="131" t="str">
        <f t="shared" si="59"/>
        <v/>
      </c>
      <c r="DX258" s="131" t="str">
        <f t="shared" si="60"/>
        <v/>
      </c>
      <c r="DZ258" s="131" t="str">
        <f t="shared" si="61"/>
        <v/>
      </c>
      <c r="EB258" s="131" t="str">
        <f t="shared" si="62"/>
        <v/>
      </c>
      <c r="ED258" s="131" t="str">
        <f t="shared" si="63"/>
        <v/>
      </c>
      <c r="EF258" s="131" t="str">
        <f t="shared" si="64"/>
        <v/>
      </c>
      <c r="EH258" s="131" t="str">
        <f t="shared" si="65"/>
        <v/>
      </c>
      <c r="EJ258" s="131" t="str">
        <f t="shared" si="66"/>
        <v/>
      </c>
      <c r="EL258" s="131" t="str">
        <f t="shared" si="67"/>
        <v/>
      </c>
      <c r="EN258" s="131" t="str">
        <f t="shared" si="68"/>
        <v/>
      </c>
      <c r="EP258" s="131" t="str">
        <f t="shared" si="69"/>
        <v/>
      </c>
      <c r="ER258" s="131" t="str">
        <f t="shared" si="70"/>
        <v/>
      </c>
      <c r="ET258" s="131" t="str">
        <f t="shared" si="71"/>
        <v/>
      </c>
      <c r="EV258" s="131" t="str">
        <f t="shared" si="72"/>
        <v/>
      </c>
      <c r="EX258" s="131" t="str">
        <f t="shared" si="73"/>
        <v/>
      </c>
      <c r="EZ258" s="131" t="str">
        <f t="shared" si="74"/>
        <v/>
      </c>
      <c r="FB258" s="131" t="str">
        <f t="shared" si="75"/>
        <v/>
      </c>
      <c r="FD258" s="131" t="str">
        <f t="shared" si="76"/>
        <v/>
      </c>
      <c r="FF258" s="131" t="str">
        <f t="shared" si="77"/>
        <v/>
      </c>
      <c r="FH258" s="131" t="str">
        <f t="shared" si="78"/>
        <v/>
      </c>
      <c r="FJ258" s="131" t="str">
        <f t="shared" si="79"/>
        <v/>
      </c>
      <c r="FL258" s="131" t="str">
        <f t="shared" si="80"/>
        <v/>
      </c>
      <c r="FN258" s="131" t="str">
        <f t="shared" si="81"/>
        <v/>
      </c>
      <c r="FP258" s="131" t="str">
        <f t="shared" si="82"/>
        <v/>
      </c>
      <c r="FR258" s="131" t="str">
        <f t="shared" si="83"/>
        <v/>
      </c>
      <c r="FT258" s="131" t="str">
        <f t="shared" si="84"/>
        <v/>
      </c>
      <c r="FV258" s="131" t="str">
        <f t="shared" si="85"/>
        <v/>
      </c>
      <c r="FX258" s="131" t="str">
        <f t="shared" si="86"/>
        <v/>
      </c>
      <c r="FZ258" s="131" t="str">
        <f t="shared" si="87"/>
        <v/>
      </c>
      <c r="GB258" s="131" t="str">
        <f t="shared" si="88"/>
        <v/>
      </c>
      <c r="GD258" s="131" t="str">
        <f t="shared" si="89"/>
        <v/>
      </c>
      <c r="GF258" s="131" t="str">
        <f t="shared" si="90"/>
        <v/>
      </c>
      <c r="GH258" s="131" t="str">
        <f t="shared" si="91"/>
        <v/>
      </c>
      <c r="GJ258" s="131" t="str">
        <f t="shared" si="92"/>
        <v/>
      </c>
    </row>
    <row r="259" spans="2:192" ht="3" customHeight="1" x14ac:dyDescent="0.25">
      <c r="E259" s="126"/>
      <c r="N259" s="127"/>
      <c r="O259" s="129"/>
      <c r="P259" s="129"/>
      <c r="Q259" s="129"/>
      <c r="R259" s="129"/>
      <c r="S259" s="129"/>
      <c r="T259" s="129"/>
      <c r="U259" s="129"/>
      <c r="V259" s="129"/>
      <c r="W259" s="129"/>
      <c r="X259" s="129"/>
      <c r="Y259" s="129"/>
      <c r="Z259" s="129"/>
      <c r="AA259" s="129"/>
      <c r="AB259" s="129"/>
      <c r="AC259" s="129"/>
      <c r="AD259" s="129"/>
      <c r="AE259" s="129"/>
      <c r="AF259" s="129"/>
      <c r="AG259" s="129"/>
      <c r="AH259" s="129"/>
      <c r="AI259" s="129"/>
      <c r="AJ259" s="129"/>
      <c r="AK259" s="129"/>
      <c r="AL259" s="129"/>
      <c r="AM259" s="129"/>
      <c r="AN259" s="129"/>
      <c r="AO259" s="129"/>
      <c r="AP259" s="129"/>
      <c r="AQ259" s="127"/>
      <c r="AR259" s="127"/>
      <c r="AS259" s="127"/>
      <c r="AT259" s="127"/>
      <c r="AU259" s="127"/>
      <c r="AV259" s="127"/>
      <c r="AW259" s="127"/>
      <c r="AX259" s="127"/>
      <c r="AY259" s="127"/>
      <c r="AZ259" s="127"/>
      <c r="BA259" s="129"/>
      <c r="BB259" s="129"/>
      <c r="BC259" s="129"/>
      <c r="BD259" s="129"/>
      <c r="BE259" s="129"/>
      <c r="BF259" s="129"/>
      <c r="BG259" s="129"/>
      <c r="BH259" s="129"/>
      <c r="BI259" s="129"/>
      <c r="BJ259" s="129"/>
      <c r="BK259" s="129"/>
      <c r="BL259" s="129"/>
      <c r="BM259" s="129"/>
      <c r="BN259" s="129"/>
      <c r="BO259" s="129"/>
      <c r="BP259" s="129"/>
      <c r="BQ259" s="129"/>
      <c r="BR259" s="129"/>
      <c r="BS259" s="129"/>
      <c r="BT259" s="129"/>
      <c r="BU259" s="129"/>
      <c r="BV259" s="129"/>
      <c r="BW259" s="129"/>
      <c r="BX259" s="129"/>
      <c r="BY259" s="129"/>
      <c r="BZ259" s="129"/>
      <c r="CA259" s="129"/>
      <c r="CB259" s="127"/>
      <c r="CC259" s="127"/>
      <c r="CD259" s="127"/>
      <c r="CE259" s="127"/>
      <c r="CF259" s="127"/>
      <c r="CG259" s="127"/>
      <c r="CH259" s="127"/>
      <c r="CI259" s="129"/>
      <c r="CJ259" s="129"/>
      <c r="CK259" s="129"/>
      <c r="CL259" s="129"/>
      <c r="CM259" s="129"/>
      <c r="CN259" s="129"/>
      <c r="CO259" s="129"/>
    </row>
    <row r="260" spans="2:192" ht="13.2" customHeight="1" x14ac:dyDescent="0.25">
      <c r="C260" s="126"/>
      <c r="D260" s="126" t="s">
        <v>255</v>
      </c>
      <c r="F260" s="126"/>
      <c r="G260" s="126"/>
      <c r="H260" s="126"/>
      <c r="N260" s="127"/>
      <c r="O260" s="369"/>
      <c r="P260" s="127"/>
      <c r="Q260" s="369"/>
      <c r="R260" s="127"/>
      <c r="S260" s="369"/>
      <c r="T260" s="127"/>
      <c r="U260" s="369"/>
      <c r="V260" s="127"/>
      <c r="W260" s="369"/>
      <c r="X260" s="127"/>
      <c r="Y260" s="369"/>
      <c r="Z260" s="127"/>
      <c r="AA260" s="369"/>
      <c r="AB260" s="127"/>
      <c r="AC260" s="369"/>
      <c r="AD260" s="127"/>
      <c r="AE260" s="369"/>
      <c r="AF260" s="127"/>
      <c r="AG260" s="369"/>
      <c r="AH260" s="127"/>
      <c r="AI260" s="369"/>
      <c r="AJ260" s="127"/>
      <c r="AK260" s="369"/>
      <c r="AL260" s="127"/>
      <c r="AM260" s="369"/>
      <c r="AN260" s="127"/>
      <c r="AO260" s="369"/>
      <c r="AP260" s="127"/>
      <c r="AQ260" s="369"/>
      <c r="AR260" s="127"/>
      <c r="AS260" s="369"/>
      <c r="AT260" s="127"/>
      <c r="AU260" s="369"/>
      <c r="AV260" s="127"/>
      <c r="AW260" s="369"/>
      <c r="AX260" s="127"/>
      <c r="AY260" s="369"/>
      <c r="AZ260" s="127"/>
      <c r="BA260" s="369"/>
      <c r="BB260" s="127"/>
      <c r="BC260" s="369"/>
      <c r="BD260" s="127"/>
      <c r="BE260" s="369"/>
      <c r="BF260" s="127"/>
      <c r="BG260" s="369"/>
      <c r="BH260" s="127"/>
      <c r="BI260" s="369"/>
      <c r="BJ260" s="127"/>
      <c r="BK260" s="369"/>
      <c r="BL260" s="127"/>
      <c r="BM260" s="369"/>
      <c r="BN260" s="127"/>
      <c r="BO260" s="369"/>
      <c r="BP260" s="127"/>
      <c r="BQ260" s="369"/>
      <c r="BR260" s="127"/>
      <c r="BS260" s="369"/>
      <c r="BT260" s="127"/>
      <c r="BU260" s="369"/>
      <c r="BV260" s="127"/>
      <c r="BW260" s="369"/>
      <c r="BX260" s="127"/>
      <c r="BY260" s="369"/>
      <c r="BZ260" s="127"/>
      <c r="CA260" s="369"/>
      <c r="CB260" s="127"/>
      <c r="CC260" s="369"/>
      <c r="CD260" s="127"/>
      <c r="CE260" s="369"/>
      <c r="CF260" s="127"/>
      <c r="CG260" s="369"/>
      <c r="CH260" s="127"/>
      <c r="CI260" s="369"/>
      <c r="CJ260" s="127"/>
      <c r="CK260" s="369"/>
      <c r="CL260" s="127"/>
      <c r="CM260" s="369"/>
      <c r="CN260" s="127"/>
      <c r="CO260" s="369"/>
      <c r="CV260" s="666" t="str">
        <f>CV124</f>
        <v>MIDRAND</v>
      </c>
      <c r="CW260" s="652"/>
      <c r="CX260" s="653"/>
      <c r="CZ260" s="131" t="str">
        <f>MID($CV260,CZ$25,1)</f>
        <v>M</v>
      </c>
      <c r="DB260" s="131" t="str">
        <f t="shared" si="49"/>
        <v>I</v>
      </c>
      <c r="DD260" s="131" t="str">
        <f t="shared" si="50"/>
        <v>D</v>
      </c>
      <c r="DF260" s="131" t="str">
        <f t="shared" si="51"/>
        <v>R</v>
      </c>
      <c r="DH260" s="131" t="str">
        <f t="shared" si="52"/>
        <v>A</v>
      </c>
      <c r="DJ260" s="131" t="str">
        <f t="shared" si="53"/>
        <v>N</v>
      </c>
      <c r="DL260" s="131" t="str">
        <f t="shared" si="54"/>
        <v>D</v>
      </c>
      <c r="DN260" s="131" t="str">
        <f t="shared" si="55"/>
        <v/>
      </c>
      <c r="DP260" s="131" t="str">
        <f t="shared" si="56"/>
        <v/>
      </c>
      <c r="DR260" s="131" t="str">
        <f t="shared" si="57"/>
        <v/>
      </c>
      <c r="DT260" s="131" t="str">
        <f t="shared" si="58"/>
        <v/>
      </c>
      <c r="DV260" s="131" t="str">
        <f t="shared" si="59"/>
        <v/>
      </c>
      <c r="DX260" s="131" t="str">
        <f t="shared" si="60"/>
        <v/>
      </c>
      <c r="DZ260" s="131" t="str">
        <f t="shared" si="61"/>
        <v/>
      </c>
      <c r="EB260" s="131" t="str">
        <f t="shared" si="62"/>
        <v/>
      </c>
      <c r="ED260" s="131" t="str">
        <f t="shared" si="63"/>
        <v/>
      </c>
      <c r="EF260" s="131" t="str">
        <f t="shared" si="64"/>
        <v/>
      </c>
      <c r="EH260" s="131" t="str">
        <f t="shared" si="65"/>
        <v/>
      </c>
      <c r="EJ260" s="131" t="str">
        <f t="shared" si="66"/>
        <v/>
      </c>
      <c r="EL260" s="131" t="str">
        <f t="shared" si="67"/>
        <v/>
      </c>
      <c r="EN260" s="131" t="str">
        <f t="shared" si="68"/>
        <v/>
      </c>
      <c r="EP260" s="131" t="str">
        <f t="shared" si="69"/>
        <v/>
      </c>
      <c r="ER260" s="131" t="str">
        <f t="shared" si="70"/>
        <v/>
      </c>
      <c r="ET260" s="131" t="str">
        <f t="shared" si="71"/>
        <v/>
      </c>
      <c r="EV260" s="131" t="str">
        <f t="shared" si="72"/>
        <v/>
      </c>
      <c r="EX260" s="131" t="str">
        <f t="shared" si="73"/>
        <v/>
      </c>
      <c r="EZ260" s="131" t="str">
        <f t="shared" si="74"/>
        <v/>
      </c>
      <c r="FB260" s="131" t="str">
        <f t="shared" si="75"/>
        <v/>
      </c>
      <c r="FD260" s="131" t="str">
        <f t="shared" si="76"/>
        <v/>
      </c>
      <c r="FF260" s="131" t="str">
        <f t="shared" si="77"/>
        <v/>
      </c>
      <c r="FH260" s="131" t="str">
        <f t="shared" si="78"/>
        <v/>
      </c>
      <c r="FJ260" s="131" t="str">
        <f t="shared" si="79"/>
        <v/>
      </c>
      <c r="FL260" s="131" t="str">
        <f t="shared" si="80"/>
        <v/>
      </c>
      <c r="FN260" s="131" t="str">
        <f t="shared" si="81"/>
        <v/>
      </c>
      <c r="FP260" s="131" t="str">
        <f t="shared" si="82"/>
        <v/>
      </c>
      <c r="FR260" s="131" t="str">
        <f t="shared" si="83"/>
        <v/>
      </c>
      <c r="FT260" s="131" t="str">
        <f t="shared" si="84"/>
        <v/>
      </c>
      <c r="FV260" s="131" t="str">
        <f t="shared" si="85"/>
        <v/>
      </c>
      <c r="FX260" s="131" t="str">
        <f t="shared" si="86"/>
        <v/>
      </c>
      <c r="FZ260" s="131" t="str">
        <f t="shared" si="87"/>
        <v/>
      </c>
      <c r="GB260" s="131" t="str">
        <f t="shared" si="88"/>
        <v/>
      </c>
      <c r="GD260" s="131" t="str">
        <f t="shared" si="89"/>
        <v/>
      </c>
      <c r="GF260" s="131" t="str">
        <f t="shared" si="90"/>
        <v/>
      </c>
      <c r="GH260" s="131" t="str">
        <f t="shared" si="91"/>
        <v/>
      </c>
      <c r="GJ260" s="131" t="str">
        <f t="shared" si="92"/>
        <v/>
      </c>
    </row>
    <row r="261" spans="2:192" ht="3" customHeight="1" x14ac:dyDescent="0.25">
      <c r="O261" s="129"/>
      <c r="P261" s="129"/>
      <c r="Q261" s="129"/>
      <c r="R261" s="129"/>
      <c r="S261" s="129"/>
      <c r="T261" s="129"/>
      <c r="U261" s="129"/>
      <c r="V261" s="129"/>
      <c r="W261" s="129"/>
      <c r="X261" s="129"/>
      <c r="Y261" s="129"/>
      <c r="Z261" s="129"/>
      <c r="AA261" s="129"/>
      <c r="AB261" s="129"/>
      <c r="AC261" s="129"/>
      <c r="AD261" s="129"/>
      <c r="AE261" s="129"/>
      <c r="AF261" s="129"/>
      <c r="AG261" s="129"/>
      <c r="AH261" s="129"/>
      <c r="AI261" s="129"/>
      <c r="AJ261" s="129"/>
      <c r="AK261" s="129"/>
      <c r="AL261" s="129"/>
      <c r="AM261" s="129"/>
      <c r="AN261" s="129"/>
      <c r="AO261" s="129"/>
      <c r="AP261" s="129"/>
      <c r="BA261" s="129"/>
      <c r="BB261" s="129"/>
      <c r="BC261" s="129"/>
      <c r="BD261" s="129"/>
      <c r="BE261" s="129"/>
      <c r="BF261" s="129"/>
      <c r="BG261" s="129"/>
      <c r="BH261" s="129"/>
      <c r="BI261" s="129"/>
      <c r="BJ261" s="129"/>
      <c r="BK261" s="129"/>
      <c r="BL261" s="129"/>
      <c r="BM261" s="129"/>
      <c r="BN261" s="129"/>
      <c r="BO261" s="129"/>
      <c r="BP261" s="129"/>
      <c r="BQ261" s="129"/>
      <c r="BR261" s="129"/>
      <c r="BS261" s="129"/>
      <c r="BT261" s="129"/>
      <c r="BU261" s="129"/>
      <c r="BV261" s="129"/>
      <c r="BW261" s="129"/>
      <c r="BX261" s="129"/>
      <c r="BY261" s="129"/>
      <c r="BZ261" s="129"/>
      <c r="CA261" s="129"/>
      <c r="CI261" s="129"/>
      <c r="CJ261" s="129"/>
      <c r="CK261" s="129"/>
      <c r="CL261" s="129"/>
      <c r="CM261" s="129"/>
      <c r="CN261" s="129"/>
      <c r="CO261" s="129"/>
    </row>
    <row r="262" spans="2:192" ht="13.2" customHeight="1" x14ac:dyDescent="0.25">
      <c r="D262" s="126" t="s">
        <v>256</v>
      </c>
      <c r="O262" s="128" t="str">
        <f>O252</f>
        <v>G</v>
      </c>
      <c r="P262" s="129"/>
      <c r="Q262" s="128" t="str">
        <f t="shared" ref="Q262" si="93">Q252</f>
        <v>A</v>
      </c>
      <c r="R262" s="129"/>
      <c r="S262" s="128" t="str">
        <f t="shared" ref="S262" si="94">S252</f>
        <v>U</v>
      </c>
      <c r="T262" s="129"/>
      <c r="U262" s="128" t="str">
        <f t="shared" ref="U262" si="95">U252</f>
        <v>T</v>
      </c>
      <c r="V262" s="129"/>
      <c r="W262" s="128" t="str">
        <f t="shared" ref="W262" si="96">W252</f>
        <v>E</v>
      </c>
      <c r="X262" s="129"/>
      <c r="Y262" s="128" t="str">
        <f t="shared" ref="Y262" si="97">Y252</f>
        <v>N</v>
      </c>
      <c r="Z262" s="129"/>
      <c r="AA262" s="128" t="str">
        <f t="shared" ref="AA262" si="98">AA252</f>
        <v>G</v>
      </c>
      <c r="AB262" s="129"/>
      <c r="AC262" s="128" t="str">
        <f t="shared" ref="AC262" si="99">AC252</f>
        <v/>
      </c>
      <c r="AD262" s="129"/>
      <c r="AE262" s="128" t="str">
        <f t="shared" ref="AE262" si="100">AE252</f>
        <v/>
      </c>
      <c r="AF262" s="129"/>
      <c r="AG262" s="128" t="str">
        <f t="shared" ref="AG262" si="101">AG252</f>
        <v/>
      </c>
      <c r="AH262" s="129"/>
      <c r="AI262" s="128" t="str">
        <f t="shared" ref="AI262" si="102">AI252</f>
        <v/>
      </c>
      <c r="AJ262" s="129"/>
      <c r="AK262" s="128" t="str">
        <f t="shared" ref="AK262" si="103">AK252</f>
        <v/>
      </c>
      <c r="AL262" s="129"/>
      <c r="AM262" s="128" t="str">
        <f t="shared" ref="AM262" si="104">AM252</f>
        <v/>
      </c>
      <c r="AN262" s="129"/>
      <c r="AO262" s="128" t="str">
        <f t="shared" ref="AO262" si="105">AO252</f>
        <v/>
      </c>
      <c r="AP262" s="129"/>
      <c r="AQ262" s="153"/>
      <c r="AR262" s="153"/>
      <c r="AS262" s="153"/>
      <c r="AT262" s="153"/>
      <c r="AU262" s="153"/>
      <c r="AV262" s="153"/>
      <c r="AW262" s="153"/>
      <c r="AX262" s="153"/>
      <c r="AY262" s="342" t="s">
        <v>257</v>
      </c>
      <c r="AZ262" s="127"/>
      <c r="BA262" s="128" t="str">
        <f>CZ260</f>
        <v>M</v>
      </c>
      <c r="BB262" s="129"/>
      <c r="BC262" s="128" t="str">
        <f>DB260</f>
        <v>I</v>
      </c>
      <c r="BD262" s="129"/>
      <c r="BE262" s="128" t="str">
        <f>DD260</f>
        <v>D</v>
      </c>
      <c r="BF262" s="129"/>
      <c r="BG262" s="128" t="str">
        <f>DF260</f>
        <v>R</v>
      </c>
      <c r="BH262" s="129"/>
      <c r="BI262" s="128" t="str">
        <f>DH260</f>
        <v>A</v>
      </c>
      <c r="BJ262" s="129"/>
      <c r="BK262" s="128" t="str">
        <f>DJ260</f>
        <v>N</v>
      </c>
      <c r="BL262" s="129"/>
      <c r="BM262" s="128" t="str">
        <f>DL260</f>
        <v>D</v>
      </c>
      <c r="BN262" s="129"/>
      <c r="BO262" s="128" t="str">
        <f>DN260</f>
        <v/>
      </c>
      <c r="BP262" s="129"/>
      <c r="BQ262" s="128" t="str">
        <f>DP260</f>
        <v/>
      </c>
      <c r="BR262" s="129"/>
      <c r="BS262" s="128" t="str">
        <f>DR260</f>
        <v/>
      </c>
      <c r="BT262" s="129"/>
      <c r="BU262" s="128" t="str">
        <f>DT260</f>
        <v/>
      </c>
      <c r="BV262" s="129"/>
      <c r="BW262" s="128" t="str">
        <f>DV260</f>
        <v/>
      </c>
      <c r="BX262" s="129"/>
      <c r="BY262" s="128" t="str">
        <f>DX260</f>
        <v/>
      </c>
      <c r="BZ262" s="129"/>
      <c r="CA262" s="128" t="str">
        <f>DZ260</f>
        <v/>
      </c>
      <c r="CB262" s="127"/>
      <c r="CC262" s="341"/>
      <c r="CD262" s="342"/>
      <c r="CE262" s="341" t="s">
        <v>258</v>
      </c>
      <c r="CF262" s="342"/>
      <c r="CH262" s="193"/>
      <c r="CI262" s="128" t="str">
        <f>CZ262</f>
        <v>1</v>
      </c>
      <c r="CJ262" s="130"/>
      <c r="CK262" s="128" t="str">
        <f>DB262</f>
        <v>6</v>
      </c>
      <c r="CL262" s="130"/>
      <c r="CM262" s="128" t="str">
        <f>DD262</f>
        <v>9</v>
      </c>
      <c r="CN262" s="130"/>
      <c r="CO262" s="128" t="str">
        <f>DF262</f>
        <v>2</v>
      </c>
      <c r="CP262" s="130"/>
      <c r="CV262" s="666" t="str">
        <f>CV126</f>
        <v>1692</v>
      </c>
      <c r="CW262" s="652"/>
      <c r="CX262" s="653"/>
      <c r="CZ262" s="131" t="str">
        <f>MID($CV262,CZ$25,1)</f>
        <v>1</v>
      </c>
      <c r="DB262" s="131" t="str">
        <f t="shared" ref="DB262" si="106">MID($CV262,DB$25,1)</f>
        <v>6</v>
      </c>
      <c r="DD262" s="131" t="str">
        <f t="shared" ref="DD262" si="107">MID($CV262,DD$25,1)</f>
        <v>9</v>
      </c>
      <c r="DF262" s="131" t="str">
        <f t="shared" ref="DF262" si="108">MID($CV262,DF$25,1)</f>
        <v>2</v>
      </c>
      <c r="DH262" s="131" t="str">
        <f t="shared" ref="DH262" si="109">MID($CV262,DH$25,1)</f>
        <v/>
      </c>
      <c r="DJ262" s="131" t="str">
        <f t="shared" ref="DJ262" si="110">MID($CV262,DJ$25,1)</f>
        <v/>
      </c>
      <c r="DL262" s="131" t="str">
        <f t="shared" ref="DL262" si="111">MID($CV262,DL$25,1)</f>
        <v/>
      </c>
    </row>
    <row r="263" spans="2:192" ht="3" customHeight="1" x14ac:dyDescent="0.25">
      <c r="O263" s="153"/>
      <c r="P263" s="127"/>
      <c r="Q263" s="153"/>
      <c r="R263" s="127"/>
      <c r="S263" s="153"/>
      <c r="T263" s="127"/>
      <c r="U263" s="153"/>
      <c r="V263" s="127"/>
      <c r="W263" s="153"/>
      <c r="X263" s="127"/>
      <c r="Y263" s="153"/>
      <c r="Z263" s="127"/>
      <c r="AA263" s="153"/>
      <c r="AB263" s="127"/>
      <c r="AC263" s="153"/>
      <c r="AD263" s="127"/>
      <c r="AE263" s="153"/>
      <c r="AF263" s="127"/>
      <c r="AG263" s="153"/>
      <c r="AH263" s="127"/>
      <c r="AI263" s="153"/>
      <c r="AJ263" s="127"/>
      <c r="AK263" s="153"/>
      <c r="AL263" s="127"/>
      <c r="AM263" s="153"/>
      <c r="AN263" s="127"/>
      <c r="AO263" s="153"/>
      <c r="AP263" s="127"/>
      <c r="AQ263" s="153"/>
      <c r="AR263" s="153"/>
      <c r="AS263" s="153"/>
      <c r="AT263" s="153"/>
      <c r="AU263" s="153"/>
      <c r="AV263" s="153"/>
      <c r="AW263" s="153"/>
      <c r="AX263" s="153"/>
      <c r="AY263" s="342"/>
      <c r="AZ263" s="127"/>
      <c r="BA263" s="153"/>
      <c r="BB263" s="127"/>
      <c r="BC263" s="153"/>
      <c r="BD263" s="127"/>
      <c r="BE263" s="153"/>
      <c r="BF263" s="127"/>
      <c r="BG263" s="153"/>
      <c r="BH263" s="127"/>
      <c r="BI263" s="153"/>
      <c r="BJ263" s="127"/>
      <c r="BK263" s="153"/>
      <c r="BL263" s="127"/>
      <c r="BM263" s="153"/>
      <c r="BN263" s="127"/>
      <c r="BO263" s="153"/>
      <c r="BP263" s="127"/>
      <c r="BQ263" s="153"/>
      <c r="BR263" s="127"/>
      <c r="BS263" s="153"/>
      <c r="BT263" s="127"/>
      <c r="BU263" s="153"/>
      <c r="BV263" s="127"/>
      <c r="BW263" s="153"/>
      <c r="BX263" s="127"/>
      <c r="BY263" s="153"/>
      <c r="BZ263" s="127"/>
      <c r="CA263" s="153"/>
      <c r="CB263" s="127"/>
      <c r="CC263" s="341"/>
      <c r="CD263" s="342"/>
      <c r="CE263" s="341"/>
      <c r="CF263" s="342"/>
      <c r="CH263" s="193"/>
      <c r="CI263" s="154"/>
      <c r="CJ263" s="178"/>
      <c r="CK263" s="178"/>
      <c r="CL263" s="127"/>
      <c r="CM263" s="176"/>
      <c r="CN263" s="127"/>
      <c r="CO263" s="176"/>
    </row>
    <row r="264" spans="2:192" ht="12.75" customHeight="1" x14ac:dyDescent="0.25">
      <c r="B264" s="122"/>
      <c r="C264" s="122"/>
      <c r="D264" s="648" t="s">
        <v>292</v>
      </c>
      <c r="E264" s="649"/>
      <c r="F264" s="649"/>
      <c r="G264" s="649"/>
      <c r="H264" s="649"/>
      <c r="I264" s="649"/>
      <c r="J264" s="649"/>
      <c r="K264" s="649"/>
      <c r="L264" s="649"/>
      <c r="M264" s="649"/>
      <c r="N264" s="649"/>
      <c r="O264" s="649"/>
      <c r="P264" s="649"/>
      <c r="Q264" s="649"/>
      <c r="R264" s="649"/>
      <c r="S264" s="649"/>
      <c r="T264" s="649"/>
      <c r="U264" s="649"/>
      <c r="V264" s="649"/>
      <c r="W264" s="649"/>
      <c r="X264" s="649"/>
      <c r="Y264" s="649"/>
      <c r="Z264" s="649"/>
      <c r="AA264" s="649"/>
      <c r="AB264" s="649"/>
      <c r="AC264" s="649"/>
      <c r="AD264" s="649"/>
      <c r="AE264" s="649"/>
      <c r="AF264" s="649"/>
      <c r="AG264" s="649"/>
      <c r="AH264" s="649"/>
      <c r="AI264" s="649"/>
      <c r="AJ264" s="649"/>
      <c r="AK264" s="649"/>
      <c r="AL264" s="649"/>
      <c r="AM264" s="649"/>
      <c r="AN264" s="649"/>
      <c r="AO264" s="649"/>
      <c r="AP264" s="649"/>
      <c r="AQ264" s="649"/>
      <c r="AR264" s="649"/>
      <c r="AS264" s="649"/>
      <c r="AT264" s="649"/>
      <c r="AU264" s="649"/>
      <c r="AV264" s="649"/>
      <c r="AW264" s="649"/>
      <c r="AX264" s="649"/>
      <c r="AY264" s="649"/>
      <c r="AZ264" s="649"/>
      <c r="BA264" s="649"/>
      <c r="BB264" s="649"/>
      <c r="BC264" s="649"/>
      <c r="BD264" s="649"/>
      <c r="BE264" s="649"/>
      <c r="BF264" s="649"/>
      <c r="BG264" s="649"/>
      <c r="BH264" s="649"/>
      <c r="BI264" s="649"/>
      <c r="BJ264" s="649"/>
      <c r="BK264" s="649"/>
      <c r="BL264" s="649"/>
      <c r="BM264" s="649"/>
      <c r="BN264" s="649"/>
      <c r="BO264" s="649"/>
      <c r="BP264" s="649"/>
      <c r="BQ264" s="649"/>
      <c r="BR264" s="649"/>
      <c r="BS264" s="649"/>
      <c r="BT264" s="649"/>
      <c r="BU264" s="649"/>
      <c r="BV264" s="649"/>
      <c r="BW264" s="649"/>
      <c r="BX264" s="649"/>
      <c r="BY264" s="649"/>
      <c r="BZ264" s="649"/>
      <c r="CA264" s="649"/>
      <c r="CB264" s="649"/>
      <c r="CC264" s="649"/>
      <c r="CD264" s="649"/>
      <c r="CE264" s="649"/>
      <c r="CF264" s="649"/>
      <c r="CG264" s="649"/>
      <c r="CH264" s="649"/>
      <c r="CI264" s="649"/>
      <c r="CJ264" s="649"/>
      <c r="CK264" s="649"/>
      <c r="CL264" s="649"/>
      <c r="CM264" s="649"/>
      <c r="CN264" s="649"/>
      <c r="CO264" s="650"/>
      <c r="CP264" s="183"/>
    </row>
    <row r="265" spans="2:192" ht="3" customHeight="1" x14ac:dyDescent="0.25">
      <c r="B265" s="161"/>
      <c r="C265" s="223"/>
      <c r="E265" s="123"/>
      <c r="F265" s="123"/>
      <c r="G265" s="123"/>
      <c r="H265" s="123"/>
      <c r="I265" s="123"/>
      <c r="J265" s="123"/>
      <c r="K265" s="123"/>
      <c r="L265" s="123"/>
      <c r="M265" s="123"/>
      <c r="N265" s="123"/>
      <c r="O265" s="124">
        <v>1</v>
      </c>
      <c r="P265" s="124"/>
      <c r="Q265" s="124">
        <f>1+O265</f>
        <v>2</v>
      </c>
      <c r="R265" s="124"/>
      <c r="S265" s="124">
        <f>1+Q265</f>
        <v>3</v>
      </c>
      <c r="T265" s="124"/>
      <c r="U265" s="124">
        <f>1+S265</f>
        <v>4</v>
      </c>
      <c r="V265" s="124"/>
      <c r="W265" s="124">
        <f>1+U265</f>
        <v>5</v>
      </c>
      <c r="X265" s="124"/>
      <c r="Y265" s="124">
        <f>1+W265</f>
        <v>6</v>
      </c>
      <c r="Z265" s="124"/>
      <c r="AA265" s="124">
        <f>1+Y265</f>
        <v>7</v>
      </c>
      <c r="AB265" s="124"/>
      <c r="AC265" s="124">
        <f>1+AA265</f>
        <v>8</v>
      </c>
      <c r="AD265" s="124"/>
      <c r="AE265" s="124">
        <f>1+AC265</f>
        <v>9</v>
      </c>
      <c r="AF265" s="124"/>
      <c r="AG265" s="124">
        <f>1+AE265</f>
        <v>10</v>
      </c>
      <c r="AH265" s="124"/>
      <c r="AI265" s="124">
        <f>1+AG265</f>
        <v>11</v>
      </c>
      <c r="AJ265" s="124"/>
      <c r="AK265" s="124">
        <f>1+AI265</f>
        <v>12</v>
      </c>
      <c r="AL265" s="124"/>
      <c r="AM265" s="124">
        <f>1+AK265</f>
        <v>13</v>
      </c>
      <c r="AN265" s="124"/>
      <c r="AO265" s="124">
        <f>1+AM265</f>
        <v>14</v>
      </c>
      <c r="AP265" s="124"/>
      <c r="AQ265" s="124">
        <f>1+AO265</f>
        <v>15</v>
      </c>
      <c r="AR265" s="124"/>
      <c r="AS265" s="124">
        <f>1+AQ265</f>
        <v>16</v>
      </c>
      <c r="AT265" s="124"/>
      <c r="AU265" s="124">
        <f>1+AS265</f>
        <v>17</v>
      </c>
      <c r="AV265" s="124"/>
      <c r="AW265" s="124">
        <f>1+AU265</f>
        <v>18</v>
      </c>
      <c r="AX265" s="124"/>
      <c r="AY265" s="124">
        <f>1+AW265</f>
        <v>19</v>
      </c>
      <c r="AZ265" s="124"/>
      <c r="BA265" s="124">
        <f>1+AY265</f>
        <v>20</v>
      </c>
      <c r="BB265" s="124"/>
      <c r="BC265" s="124">
        <f>1+BA265</f>
        <v>21</v>
      </c>
      <c r="BD265" s="124"/>
      <c r="BE265" s="124">
        <f>1+BC265</f>
        <v>22</v>
      </c>
      <c r="BF265" s="124"/>
      <c r="BG265" s="124">
        <f>1+BE265</f>
        <v>23</v>
      </c>
      <c r="BH265" s="124"/>
      <c r="BI265" s="124">
        <f>1+BG265</f>
        <v>24</v>
      </c>
      <c r="BJ265" s="124"/>
      <c r="BK265" s="124">
        <f>1+BI265</f>
        <v>25</v>
      </c>
      <c r="BL265" s="124"/>
      <c r="BM265" s="124">
        <f>1+BK265</f>
        <v>26</v>
      </c>
      <c r="BN265" s="124"/>
      <c r="BO265" s="124">
        <f>1+BM265</f>
        <v>27</v>
      </c>
      <c r="BP265" s="124"/>
      <c r="BQ265" s="124">
        <f>1+BO265</f>
        <v>28</v>
      </c>
      <c r="BR265" s="124"/>
      <c r="BS265" s="124">
        <f>1+BQ265</f>
        <v>29</v>
      </c>
      <c r="BT265" s="124"/>
      <c r="BU265" s="124">
        <f>1+BS265</f>
        <v>30</v>
      </c>
      <c r="BV265" s="124"/>
      <c r="BW265" s="124">
        <f>1+BU265</f>
        <v>31</v>
      </c>
      <c r="BX265" s="124"/>
      <c r="BY265" s="124">
        <f>1+BW265</f>
        <v>32</v>
      </c>
      <c r="BZ265" s="124"/>
      <c r="CA265" s="124">
        <f>1+BY265</f>
        <v>33</v>
      </c>
      <c r="CB265" s="124"/>
      <c r="CC265" s="124">
        <f>1+CA265</f>
        <v>34</v>
      </c>
      <c r="CD265" s="124"/>
      <c r="CE265" s="124"/>
      <c r="CF265" s="124"/>
      <c r="CG265" s="124"/>
      <c r="CH265" s="124"/>
      <c r="CI265" s="124"/>
      <c r="CJ265" s="124">
        <f>1+CC265</f>
        <v>35</v>
      </c>
      <c r="CK265" s="124"/>
      <c r="CL265" s="124"/>
      <c r="CM265" s="124">
        <f>1+CJ265</f>
        <v>36</v>
      </c>
      <c r="CN265" s="124"/>
      <c r="CO265" s="124">
        <f>1+CM265</f>
        <v>37</v>
      </c>
      <c r="CP265" s="125"/>
    </row>
    <row r="266" spans="2:192" ht="13.2" customHeight="1" x14ac:dyDescent="0.25">
      <c r="B266" s="224"/>
      <c r="C266" s="161"/>
      <c r="D266" s="126" t="s">
        <v>293</v>
      </c>
      <c r="N266" s="127"/>
      <c r="O266" s="153"/>
      <c r="P266" s="153"/>
      <c r="Q266" s="153"/>
      <c r="R266" s="153"/>
      <c r="S266" s="153"/>
      <c r="T266" s="153"/>
      <c r="U266" s="153"/>
      <c r="V266" s="153"/>
      <c r="Y266" s="145" t="str">
        <f>IF('TRUST VREALYS QUESTIONNAIRE'!T15="yes","√","")</f>
        <v/>
      </c>
      <c r="Z266" s="127"/>
      <c r="AA266" s="209"/>
      <c r="AB266" s="342" t="s">
        <v>194</v>
      </c>
      <c r="AC266" s="209"/>
      <c r="AD266" s="153"/>
      <c r="AE266" s="153"/>
      <c r="AF266" s="153"/>
      <c r="AG266" s="139" t="str">
        <f>IF(Y266="√","","N")</f>
        <v>N</v>
      </c>
      <c r="AH266" s="127"/>
      <c r="AI266" s="126" t="s">
        <v>23</v>
      </c>
      <c r="AJ266" s="153"/>
      <c r="AK266" s="153"/>
      <c r="AL266" s="153"/>
      <c r="AN266" s="127"/>
      <c r="AP266" s="127"/>
      <c r="AQ266" s="153"/>
      <c r="AR266" s="153"/>
      <c r="AS266" s="153"/>
      <c r="AT266" s="153"/>
      <c r="AU266" s="153"/>
      <c r="AV266" s="153"/>
      <c r="AW266" s="342"/>
      <c r="AX266" s="342"/>
      <c r="AY266" s="342"/>
      <c r="AZ266" s="193"/>
      <c r="BA266" s="342"/>
      <c r="BB266" s="342"/>
      <c r="BC266" s="342"/>
      <c r="BD266" s="342"/>
      <c r="BE266" s="342"/>
      <c r="BF266" s="342"/>
      <c r="BG266" s="342"/>
      <c r="BH266" s="342"/>
      <c r="BI266" s="342"/>
      <c r="BJ266" s="342"/>
      <c r="BK266" s="342" t="s">
        <v>294</v>
      </c>
      <c r="BL266" s="153"/>
      <c r="BM266" s="153"/>
      <c r="BN266" s="153"/>
      <c r="BO266" s="153"/>
      <c r="BP266" s="153"/>
      <c r="BQ266" s="153"/>
      <c r="BR266" s="153"/>
      <c r="BS266" s="145" t="str">
        <f>IF('TRUST VREALYS QUESTIONNAIRE'!T16="yes","√","")</f>
        <v/>
      </c>
      <c r="BT266" s="153"/>
      <c r="BV266" s="342" t="s">
        <v>194</v>
      </c>
      <c r="BW266" s="153"/>
      <c r="BX266" s="153"/>
      <c r="BY266" s="145" t="str">
        <f>IF(BS266="√","","√")</f>
        <v>√</v>
      </c>
      <c r="BZ266" s="153"/>
      <c r="CA266" s="126" t="s">
        <v>23</v>
      </c>
      <c r="CB266" s="127"/>
      <c r="CD266" s="127"/>
      <c r="CE266" s="176"/>
      <c r="CG266" s="176"/>
      <c r="CH266" s="127"/>
      <c r="CJ266" s="178"/>
      <c r="CL266" s="127"/>
      <c r="CM266" s="176"/>
      <c r="CN266" s="153"/>
      <c r="CO266" s="176"/>
      <c r="CP266" s="136"/>
    </row>
    <row r="267" spans="2:192" ht="3" customHeight="1" x14ac:dyDescent="0.25">
      <c r="B267" s="161"/>
      <c r="C267" s="224"/>
      <c r="E267" s="126"/>
      <c r="N267" s="127"/>
      <c r="O267" s="127"/>
      <c r="P267" s="127"/>
      <c r="Q267" s="127"/>
      <c r="R267" s="127"/>
      <c r="S267" s="127"/>
      <c r="T267" s="127"/>
      <c r="U267" s="127"/>
      <c r="V267" s="127"/>
      <c r="W267" s="127"/>
      <c r="X267" s="127"/>
      <c r="Y267" s="127"/>
      <c r="Z267" s="127"/>
      <c r="AA267" s="193"/>
      <c r="AB267" s="193"/>
      <c r="AC267" s="127"/>
      <c r="AD267" s="127"/>
      <c r="AG267" s="127"/>
      <c r="AH267" s="127"/>
      <c r="AI267" s="127"/>
      <c r="AJ267" s="127"/>
      <c r="AK267" s="127"/>
      <c r="AL267" s="127"/>
      <c r="AM267" s="127"/>
      <c r="AN267" s="127"/>
      <c r="AO267" s="127"/>
      <c r="AP267" s="127"/>
      <c r="AQ267" s="127"/>
      <c r="AR267" s="127"/>
      <c r="AS267" s="127"/>
      <c r="AT267" s="127"/>
      <c r="AU267" s="127"/>
      <c r="AV267" s="127"/>
      <c r="AW267" s="127"/>
      <c r="AX267" s="127"/>
      <c r="AY267" s="127"/>
      <c r="AZ267" s="127"/>
      <c r="BA267" s="127"/>
      <c r="BB267" s="127"/>
      <c r="BC267" s="127"/>
      <c r="BD267" s="127"/>
      <c r="BE267" s="127"/>
      <c r="BF267" s="127"/>
      <c r="BG267" s="127"/>
      <c r="BH267" s="127"/>
      <c r="BI267" s="127"/>
      <c r="BJ267" s="127"/>
      <c r="BK267" s="127"/>
      <c r="BL267" s="127"/>
      <c r="BM267" s="127"/>
      <c r="BN267" s="127"/>
      <c r="BO267" s="127"/>
      <c r="BP267" s="127"/>
      <c r="BQ267" s="127"/>
      <c r="BR267" s="127"/>
      <c r="BS267" s="127"/>
      <c r="BT267" s="127"/>
      <c r="BU267" s="127"/>
      <c r="BV267" s="127"/>
      <c r="BW267" s="127"/>
      <c r="BX267" s="127"/>
      <c r="BY267" s="127"/>
      <c r="BZ267" s="127"/>
      <c r="CA267" s="127"/>
      <c r="CB267" s="127"/>
      <c r="CC267" s="127"/>
      <c r="CD267" s="127"/>
      <c r="CE267" s="127"/>
      <c r="CF267" s="127"/>
      <c r="CG267" s="127"/>
      <c r="CH267" s="127"/>
      <c r="CI267" s="127"/>
      <c r="CJ267" s="127"/>
      <c r="CK267" s="127"/>
      <c r="CL267" s="127"/>
      <c r="CM267" s="127"/>
      <c r="CN267" s="127"/>
      <c r="CO267" s="127"/>
    </row>
    <row r="268" spans="2:192" ht="13.2" customHeight="1" x14ac:dyDescent="0.25">
      <c r="B268" s="224"/>
      <c r="C268" s="161"/>
      <c r="D268" s="126" t="s">
        <v>295</v>
      </c>
      <c r="F268" s="126"/>
      <c r="G268" s="126"/>
      <c r="H268" s="126"/>
      <c r="N268" s="127"/>
      <c r="O268" s="153"/>
      <c r="P268" s="153"/>
      <c r="Q268" s="153"/>
      <c r="R268" s="153"/>
      <c r="S268" s="153"/>
      <c r="T268" s="153"/>
      <c r="U268" s="153"/>
      <c r="V268" s="153"/>
      <c r="Y268" s="145"/>
      <c r="Z268" s="225"/>
      <c r="AA268" s="342"/>
      <c r="AB268" s="342" t="s">
        <v>194</v>
      </c>
      <c r="AC268" s="153"/>
      <c r="AD268" s="127"/>
      <c r="AG268" s="145" t="s">
        <v>246</v>
      </c>
      <c r="AH268" s="127"/>
      <c r="AI268" s="342" t="s">
        <v>23</v>
      </c>
      <c r="AJ268" s="342"/>
      <c r="AK268" s="153"/>
      <c r="AL268" s="127"/>
      <c r="AN268" s="127"/>
      <c r="AQ268" s="153"/>
      <c r="AR268" s="153"/>
      <c r="AS268" s="153"/>
      <c r="AT268" s="153"/>
      <c r="AU268" s="153"/>
      <c r="AV268" s="153"/>
      <c r="AW268" s="153"/>
      <c r="AX268" s="153"/>
      <c r="AY268" s="153"/>
      <c r="AZ268" s="153"/>
      <c r="BA268" s="153"/>
      <c r="BB268" s="153"/>
      <c r="BC268" s="153"/>
      <c r="BD268" s="153"/>
      <c r="BE268" s="153"/>
      <c r="BF268" s="153"/>
      <c r="BG268" s="153"/>
      <c r="BH268" s="153"/>
      <c r="BI268" s="153"/>
      <c r="BJ268" s="153"/>
      <c r="BK268" s="153"/>
      <c r="BL268" s="153"/>
      <c r="BM268" s="153"/>
      <c r="BN268" s="153"/>
      <c r="BO268" s="153"/>
      <c r="BP268" s="153"/>
      <c r="BQ268" s="153"/>
      <c r="BR268" s="153"/>
      <c r="BS268" s="176"/>
      <c r="BT268" s="153"/>
      <c r="BU268" s="153"/>
      <c r="BV268" s="342"/>
      <c r="BW268" s="153"/>
      <c r="BX268" s="153"/>
      <c r="BY268" s="178"/>
      <c r="BZ268" s="153"/>
      <c r="CA268" s="143"/>
      <c r="CB268" s="153"/>
      <c r="CC268" s="136"/>
      <c r="CD268" s="153"/>
      <c r="CE268" s="176"/>
      <c r="CG268" s="176"/>
      <c r="CH268" s="127"/>
      <c r="CJ268" s="178"/>
      <c r="CL268" s="153"/>
      <c r="CM268" s="176"/>
      <c r="CN268" s="153"/>
      <c r="CO268" s="176"/>
      <c r="CP268" s="136"/>
    </row>
    <row r="269" spans="2:192" ht="7.2" customHeight="1" x14ac:dyDescent="0.25">
      <c r="B269" s="224"/>
      <c r="C269" s="161"/>
      <c r="D269" s="126"/>
      <c r="F269" s="126"/>
      <c r="G269" s="126"/>
      <c r="H269" s="126"/>
      <c r="N269" s="127"/>
      <c r="O269" s="153"/>
      <c r="P269" s="153"/>
      <c r="Q269" s="153"/>
      <c r="R269" s="153"/>
      <c r="S269" s="153"/>
      <c r="T269" s="153"/>
      <c r="U269" s="153"/>
      <c r="V269" s="153"/>
      <c r="W269" s="153"/>
      <c r="X269" s="153"/>
      <c r="Y269" s="225"/>
      <c r="Z269" s="342"/>
      <c r="AA269" s="209"/>
      <c r="AB269" s="153"/>
      <c r="AC269" s="153"/>
      <c r="AD269" s="127"/>
      <c r="AE269" s="153"/>
      <c r="AF269" s="127"/>
      <c r="AG269" s="342"/>
      <c r="AH269" s="342"/>
      <c r="AI269" s="153"/>
      <c r="AJ269" s="153"/>
      <c r="AK269" s="153"/>
      <c r="AL269" s="127"/>
      <c r="AN269" s="127"/>
      <c r="AQ269" s="153"/>
      <c r="AR269" s="153"/>
      <c r="AS269" s="153"/>
      <c r="AT269" s="153"/>
      <c r="AU269" s="153"/>
      <c r="AV269" s="153"/>
      <c r="AW269" s="153"/>
      <c r="AX269" s="153"/>
      <c r="AY269" s="153"/>
      <c r="AZ269" s="153"/>
      <c r="BA269" s="153"/>
      <c r="BB269" s="153"/>
      <c r="BC269" s="153"/>
      <c r="BD269" s="153"/>
      <c r="BE269" s="153"/>
      <c r="BF269" s="153"/>
      <c r="BG269" s="153"/>
      <c r="BH269" s="153"/>
      <c r="BI269" s="153"/>
      <c r="BJ269" s="153"/>
      <c r="BK269" s="153"/>
      <c r="BL269" s="153"/>
      <c r="BM269" s="153"/>
      <c r="BN269" s="153"/>
      <c r="BO269" s="153"/>
      <c r="BP269" s="153"/>
      <c r="BQ269" s="153"/>
      <c r="BR269" s="153"/>
      <c r="BS269" s="176"/>
      <c r="BT269" s="153"/>
      <c r="BU269" s="153"/>
      <c r="BV269" s="342"/>
      <c r="BW269" s="153"/>
      <c r="BX269" s="153"/>
      <c r="BY269" s="178"/>
      <c r="BZ269" s="153"/>
      <c r="CA269" s="143"/>
      <c r="CB269" s="153"/>
      <c r="CC269" s="136"/>
      <c r="CD269" s="153"/>
      <c r="CE269" s="176"/>
      <c r="CG269" s="176"/>
      <c r="CH269" s="127"/>
      <c r="CJ269" s="178"/>
      <c r="CL269" s="153"/>
      <c r="CM269" s="176"/>
      <c r="CN269" s="153"/>
      <c r="CO269" s="176"/>
      <c r="CP269" s="136"/>
    </row>
    <row r="270" spans="2:192" ht="3" customHeight="1" x14ac:dyDescent="0.25"/>
    <row r="271" spans="2:192" ht="13.2" customHeight="1" x14ac:dyDescent="0.25">
      <c r="D271" s="682" t="s">
        <v>296</v>
      </c>
      <c r="E271" s="683"/>
      <c r="F271" s="683"/>
      <c r="G271" s="683"/>
      <c r="H271" s="683"/>
      <c r="I271" s="683"/>
      <c r="J271" s="683"/>
      <c r="K271" s="683"/>
      <c r="L271" s="683"/>
      <c r="M271" s="683"/>
      <c r="N271" s="683"/>
      <c r="O271" s="683"/>
      <c r="P271" s="683"/>
      <c r="Q271" s="683"/>
      <c r="R271" s="683"/>
      <c r="S271" s="683"/>
      <c r="T271" s="683"/>
      <c r="U271" s="683"/>
      <c r="V271" s="683"/>
      <c r="W271" s="683"/>
      <c r="X271" s="683"/>
      <c r="Y271" s="683"/>
      <c r="Z271" s="683"/>
      <c r="AA271" s="683"/>
      <c r="AB271" s="683"/>
      <c r="AC271" s="683"/>
      <c r="AD271" s="683"/>
      <c r="AE271" s="683"/>
      <c r="AF271" s="683"/>
      <c r="AG271" s="683"/>
      <c r="AH271" s="683"/>
      <c r="AI271" s="683"/>
      <c r="AJ271" s="683"/>
      <c r="AK271" s="683"/>
      <c r="AL271" s="683"/>
      <c r="AM271" s="683"/>
      <c r="AN271" s="683"/>
      <c r="AO271" s="683"/>
      <c r="AP271" s="683"/>
      <c r="AQ271" s="683"/>
      <c r="AR271" s="683"/>
      <c r="AS271" s="683"/>
      <c r="AT271" s="683"/>
      <c r="AU271" s="683"/>
      <c r="AV271" s="683"/>
      <c r="AW271" s="683"/>
      <c r="AX271" s="683"/>
      <c r="AY271" s="683"/>
      <c r="AZ271" s="683"/>
      <c r="BA271" s="683"/>
      <c r="BB271" s="683"/>
      <c r="BC271" s="683"/>
      <c r="BD271" s="683"/>
      <c r="BE271" s="683"/>
      <c r="BF271" s="683"/>
      <c r="BG271" s="683"/>
      <c r="BH271" s="683"/>
      <c r="BI271" s="683"/>
      <c r="BJ271" s="683"/>
      <c r="BK271" s="683"/>
      <c r="BL271" s="683"/>
      <c r="BM271" s="683"/>
      <c r="BN271" s="683"/>
      <c r="BO271" s="683"/>
      <c r="BP271" s="683"/>
      <c r="BQ271" s="683"/>
      <c r="BR271" s="683"/>
      <c r="BS271" s="683"/>
      <c r="BT271" s="683"/>
      <c r="BU271" s="683"/>
      <c r="BV271" s="683"/>
      <c r="BW271" s="683"/>
      <c r="BX271" s="683"/>
      <c r="BY271" s="683"/>
      <c r="BZ271" s="683"/>
      <c r="CA271" s="683"/>
      <c r="CB271" s="683"/>
      <c r="CC271" s="683"/>
      <c r="CD271" s="683"/>
      <c r="CE271" s="683"/>
      <c r="CF271" s="683"/>
      <c r="CG271" s="683"/>
      <c r="CH271" s="683"/>
      <c r="CI271" s="683"/>
      <c r="CJ271" s="683"/>
      <c r="CK271" s="683"/>
      <c r="CL271" s="683"/>
      <c r="CM271" s="683"/>
      <c r="CN271" s="683"/>
      <c r="CO271" s="683"/>
      <c r="CP271" s="157"/>
    </row>
    <row r="272" spans="2:192" ht="3" customHeight="1" x14ac:dyDescent="0.25">
      <c r="E272" s="123"/>
      <c r="F272" s="123"/>
      <c r="G272" s="123"/>
      <c r="H272" s="123"/>
      <c r="I272" s="123"/>
      <c r="J272" s="123"/>
      <c r="K272" s="123"/>
      <c r="L272" s="123"/>
      <c r="M272" s="123"/>
      <c r="N272" s="123"/>
      <c r="O272" s="124">
        <v>1</v>
      </c>
      <c r="P272" s="124"/>
      <c r="Q272" s="124">
        <f>1+O272</f>
        <v>2</v>
      </c>
      <c r="R272" s="124"/>
      <c r="S272" s="124">
        <f>1+Q272</f>
        <v>3</v>
      </c>
      <c r="T272" s="124"/>
      <c r="U272" s="124">
        <f>1+S272</f>
        <v>4</v>
      </c>
      <c r="V272" s="124"/>
      <c r="W272" s="124">
        <f>1+U272</f>
        <v>5</v>
      </c>
      <c r="X272" s="124"/>
      <c r="Y272" s="124">
        <f>1+W272</f>
        <v>6</v>
      </c>
      <c r="Z272" s="124"/>
      <c r="AA272" s="124">
        <f>1+Y272</f>
        <v>7</v>
      </c>
      <c r="AB272" s="124"/>
      <c r="AC272" s="124">
        <f>1+AA272</f>
        <v>8</v>
      </c>
      <c r="AD272" s="124"/>
      <c r="AE272" s="124">
        <f>1+AC272</f>
        <v>9</v>
      </c>
      <c r="AF272" s="124"/>
      <c r="AG272" s="124">
        <f>1+AE272</f>
        <v>10</v>
      </c>
      <c r="AH272" s="124"/>
      <c r="AI272" s="124">
        <f>1+AG272</f>
        <v>11</v>
      </c>
      <c r="AJ272" s="124"/>
      <c r="AK272" s="124">
        <f>1+AI272</f>
        <v>12</v>
      </c>
      <c r="AL272" s="124"/>
      <c r="AM272" s="124">
        <f>1+AK272</f>
        <v>13</v>
      </c>
      <c r="AN272" s="124"/>
      <c r="AO272" s="124">
        <f>1+AM272</f>
        <v>14</v>
      </c>
      <c r="AP272" s="124"/>
      <c r="AQ272" s="124">
        <f>1+AO272</f>
        <v>15</v>
      </c>
      <c r="AR272" s="124"/>
      <c r="AS272" s="124">
        <f>1+AQ272</f>
        <v>16</v>
      </c>
      <c r="AT272" s="124"/>
      <c r="AU272" s="124">
        <f>1+AS272</f>
        <v>17</v>
      </c>
      <c r="AV272" s="124"/>
      <c r="AW272" s="124">
        <f>1+AU272</f>
        <v>18</v>
      </c>
      <c r="AX272" s="124"/>
      <c r="AY272" s="124">
        <f>1+AW272</f>
        <v>19</v>
      </c>
      <c r="AZ272" s="124"/>
      <c r="BA272" s="124">
        <f>1+AY272</f>
        <v>20</v>
      </c>
      <c r="BB272" s="124"/>
      <c r="BC272" s="124">
        <f>1+BA272</f>
        <v>21</v>
      </c>
      <c r="BD272" s="124"/>
      <c r="BE272" s="124">
        <f>1+BC272</f>
        <v>22</v>
      </c>
      <c r="BF272" s="124"/>
      <c r="BG272" s="124">
        <f>1+BE272</f>
        <v>23</v>
      </c>
      <c r="BH272" s="124"/>
      <c r="BI272" s="124">
        <f>1+BG272</f>
        <v>24</v>
      </c>
      <c r="BJ272" s="124"/>
      <c r="BK272" s="124">
        <f>1+BI272</f>
        <v>25</v>
      </c>
      <c r="BL272" s="124"/>
      <c r="BM272" s="124">
        <f>1+BK272</f>
        <v>26</v>
      </c>
      <c r="BN272" s="124"/>
      <c r="BO272" s="124">
        <f>1+BM272</f>
        <v>27</v>
      </c>
      <c r="BP272" s="124"/>
      <c r="BQ272" s="124">
        <f>1+BO272</f>
        <v>28</v>
      </c>
      <c r="BR272" s="124"/>
      <c r="BS272" s="124">
        <f>1+BQ272</f>
        <v>29</v>
      </c>
      <c r="BT272" s="124"/>
      <c r="BU272" s="124">
        <f>1+BS272</f>
        <v>30</v>
      </c>
      <c r="BV272" s="124"/>
      <c r="BW272" s="124">
        <f>1+BU272</f>
        <v>31</v>
      </c>
      <c r="BX272" s="124"/>
      <c r="BY272" s="124">
        <f>1+BW272</f>
        <v>32</v>
      </c>
      <c r="BZ272" s="124"/>
      <c r="CA272" s="124">
        <f>1+BY272</f>
        <v>33</v>
      </c>
      <c r="CB272" s="124"/>
      <c r="CC272" s="124">
        <f>1+CA272</f>
        <v>34</v>
      </c>
      <c r="CD272" s="124"/>
      <c r="CE272" s="124"/>
      <c r="CF272" s="124"/>
      <c r="CG272" s="124"/>
      <c r="CH272" s="124"/>
      <c r="CI272" s="124"/>
      <c r="CJ272" s="124">
        <f>1+CC272</f>
        <v>35</v>
      </c>
      <c r="CK272" s="124"/>
      <c r="CL272" s="124"/>
      <c r="CM272" s="124">
        <f>1+CJ272</f>
        <v>36</v>
      </c>
      <c r="CN272" s="124"/>
      <c r="CO272" s="124">
        <f>1+CM272</f>
        <v>37</v>
      </c>
      <c r="CP272" s="125"/>
    </row>
    <row r="273" spans="2:97" ht="13.2" customHeight="1" x14ac:dyDescent="0.25">
      <c r="D273" s="640" t="s">
        <v>297</v>
      </c>
      <c r="E273" s="641"/>
      <c r="F273" s="641"/>
      <c r="G273" s="641"/>
      <c r="H273" s="641"/>
      <c r="I273" s="641"/>
      <c r="J273" s="641"/>
      <c r="K273" s="641"/>
      <c r="L273" s="641"/>
      <c r="M273" s="641"/>
      <c r="N273" s="641"/>
      <c r="O273" s="641"/>
      <c r="P273" s="641"/>
      <c r="Q273" s="641"/>
      <c r="R273" s="641"/>
      <c r="S273" s="641"/>
      <c r="T273" s="641"/>
      <c r="U273" s="641"/>
      <c r="V273" s="641"/>
      <c r="W273" s="641"/>
      <c r="X273" s="641"/>
      <c r="Y273" s="642"/>
      <c r="Z273" s="226"/>
      <c r="AA273" s="640" t="s">
        <v>298</v>
      </c>
      <c r="AB273" s="641"/>
      <c r="AC273" s="641"/>
      <c r="AD273" s="641"/>
      <c r="AE273" s="641"/>
      <c r="AF273" s="641"/>
      <c r="AG273" s="641"/>
      <c r="AH273" s="641"/>
      <c r="AI273" s="641"/>
      <c r="AJ273" s="641"/>
      <c r="AK273" s="641"/>
      <c r="AL273" s="641"/>
      <c r="AM273" s="641"/>
      <c r="AN273" s="641"/>
      <c r="AO273" s="641"/>
      <c r="AP273" s="641"/>
      <c r="AQ273" s="641"/>
      <c r="AR273" s="641"/>
      <c r="AS273" s="641"/>
      <c r="AT273" s="641"/>
      <c r="AU273" s="641"/>
      <c r="AV273" s="641"/>
      <c r="AW273" s="642"/>
      <c r="AX273" s="226"/>
      <c r="AY273" s="640" t="s">
        <v>299</v>
      </c>
      <c r="AZ273" s="641"/>
      <c r="BA273" s="641"/>
      <c r="BB273" s="641"/>
      <c r="BC273" s="641"/>
      <c r="BD273" s="641"/>
      <c r="BE273" s="641"/>
      <c r="BF273" s="641"/>
      <c r="BG273" s="641"/>
      <c r="BH273" s="641"/>
      <c r="BI273" s="641"/>
      <c r="BJ273" s="641"/>
      <c r="BK273" s="641"/>
      <c r="BL273" s="641"/>
      <c r="BM273" s="641"/>
      <c r="BN273" s="641"/>
      <c r="BO273" s="641"/>
      <c r="BP273" s="641"/>
      <c r="BQ273" s="641"/>
      <c r="BR273" s="641"/>
      <c r="BS273" s="642"/>
      <c r="BT273" s="226"/>
      <c r="BU273" s="640" t="s">
        <v>300</v>
      </c>
      <c r="BV273" s="641"/>
      <c r="BW273" s="641"/>
      <c r="BX273" s="641"/>
      <c r="BY273" s="641"/>
      <c r="BZ273" s="641"/>
      <c r="CA273" s="641"/>
      <c r="CB273" s="641"/>
      <c r="CC273" s="641"/>
      <c r="CD273" s="641"/>
      <c r="CE273" s="641"/>
      <c r="CF273" s="641"/>
      <c r="CG273" s="641"/>
      <c r="CH273" s="641"/>
      <c r="CI273" s="641"/>
      <c r="CJ273" s="641"/>
      <c r="CK273" s="641"/>
      <c r="CL273" s="641"/>
      <c r="CM273" s="641"/>
      <c r="CN273" s="641"/>
      <c r="CO273" s="642"/>
      <c r="CP273" s="136"/>
    </row>
    <row r="274" spans="2:97" ht="3" customHeight="1" x14ac:dyDescent="0.25">
      <c r="E274" s="126"/>
      <c r="N274" s="127"/>
      <c r="O274" s="127"/>
      <c r="P274" s="127"/>
      <c r="Q274" s="127"/>
      <c r="R274" s="127"/>
      <c r="S274" s="127"/>
      <c r="T274" s="127"/>
      <c r="U274" s="127"/>
      <c r="V274" s="127"/>
      <c r="W274" s="127"/>
      <c r="X274" s="127"/>
      <c r="Y274" s="127"/>
      <c r="Z274" s="127"/>
      <c r="AA274" s="127"/>
      <c r="AB274" s="127"/>
      <c r="AC274" s="127"/>
      <c r="AD274" s="127"/>
      <c r="AE274" s="127"/>
      <c r="AF274" s="127"/>
      <c r="AG274" s="127"/>
      <c r="AH274" s="127"/>
      <c r="AI274" s="127"/>
      <c r="AJ274" s="127"/>
      <c r="AK274" s="127"/>
      <c r="AL274" s="127"/>
      <c r="AM274" s="127"/>
      <c r="AN274" s="127"/>
      <c r="AO274" s="127"/>
      <c r="AP274" s="127"/>
      <c r="AQ274" s="127"/>
      <c r="AR274" s="127"/>
      <c r="AS274" s="127"/>
      <c r="AT274" s="127"/>
      <c r="AU274" s="127"/>
      <c r="AV274" s="127"/>
      <c r="AW274" s="127"/>
      <c r="AX274" s="127"/>
      <c r="AY274" s="127"/>
      <c r="AZ274" s="127"/>
      <c r="BA274" s="127"/>
      <c r="BB274" s="127"/>
      <c r="BC274" s="127"/>
      <c r="BD274" s="127"/>
      <c r="BE274" s="127"/>
      <c r="BF274" s="127"/>
      <c r="BG274" s="127"/>
      <c r="BH274" s="127"/>
      <c r="BI274" s="127"/>
      <c r="BJ274" s="127"/>
      <c r="BK274" s="127"/>
      <c r="BL274" s="127"/>
      <c r="BM274" s="127"/>
      <c r="BN274" s="127"/>
      <c r="BO274" s="127"/>
      <c r="BP274" s="127"/>
      <c r="BQ274" s="127"/>
      <c r="BR274" s="127"/>
      <c r="BS274" s="127"/>
      <c r="BT274" s="127"/>
      <c r="BU274" s="127"/>
      <c r="BV274" s="127"/>
      <c r="BW274" s="127"/>
      <c r="BX274" s="127"/>
      <c r="BY274" s="127"/>
      <c r="BZ274" s="127"/>
      <c r="CA274" s="127"/>
      <c r="CB274" s="127"/>
      <c r="CC274" s="127"/>
      <c r="CD274" s="127"/>
      <c r="CE274" s="127"/>
      <c r="CF274" s="127"/>
      <c r="CG274" s="127"/>
      <c r="CH274" s="127"/>
      <c r="CI274" s="127"/>
      <c r="CJ274" s="127"/>
      <c r="CK274" s="127"/>
      <c r="CL274" s="127"/>
      <c r="CM274" s="127"/>
      <c r="CN274" s="127"/>
      <c r="CO274" s="127"/>
    </row>
    <row r="275" spans="2:97" ht="13.2" customHeight="1" x14ac:dyDescent="0.25">
      <c r="D275" s="687">
        <f>'TRUST VREALYS QUESTIONNAIRE'!H25</f>
        <v>0</v>
      </c>
      <c r="E275" s="688"/>
      <c r="F275" s="688"/>
      <c r="G275" s="688"/>
      <c r="H275" s="688"/>
      <c r="I275" s="688"/>
      <c r="J275" s="688"/>
      <c r="K275" s="688"/>
      <c r="L275" s="688"/>
      <c r="M275" s="688"/>
      <c r="N275" s="688"/>
      <c r="O275" s="688"/>
      <c r="P275" s="688"/>
      <c r="Q275" s="688"/>
      <c r="R275" s="688"/>
      <c r="S275" s="688"/>
      <c r="T275" s="688"/>
      <c r="U275" s="688"/>
      <c r="V275" s="688"/>
      <c r="W275" s="688"/>
      <c r="X275" s="688"/>
      <c r="Y275" s="689"/>
      <c r="Z275" s="226"/>
      <c r="AA275" s="690">
        <f>'TRUST VREALYS QUESTIONNAIRE'!L25</f>
        <v>0</v>
      </c>
      <c r="AB275" s="688"/>
      <c r="AC275" s="688"/>
      <c r="AD275" s="688"/>
      <c r="AE275" s="688"/>
      <c r="AF275" s="688"/>
      <c r="AG275" s="688"/>
      <c r="AH275" s="688"/>
      <c r="AI275" s="688"/>
      <c r="AJ275" s="688"/>
      <c r="AK275" s="688"/>
      <c r="AL275" s="688"/>
      <c r="AM275" s="688"/>
      <c r="AN275" s="688"/>
      <c r="AO275" s="688"/>
      <c r="AP275" s="688"/>
      <c r="AQ275" s="688"/>
      <c r="AR275" s="688"/>
      <c r="AS275" s="688"/>
      <c r="AT275" s="688"/>
      <c r="AU275" s="688"/>
      <c r="AV275" s="688"/>
      <c r="AW275" s="689"/>
      <c r="AX275" s="226"/>
      <c r="AY275" s="690"/>
      <c r="AZ275" s="688"/>
      <c r="BA275" s="688"/>
      <c r="BB275" s="688"/>
      <c r="BC275" s="688"/>
      <c r="BD275" s="688"/>
      <c r="BE275" s="688"/>
      <c r="BF275" s="688"/>
      <c r="BG275" s="688"/>
      <c r="BH275" s="688"/>
      <c r="BI275" s="688"/>
      <c r="BJ275" s="688"/>
      <c r="BK275" s="688"/>
      <c r="BL275" s="688"/>
      <c r="BM275" s="688"/>
      <c r="BN275" s="688"/>
      <c r="BO275" s="688"/>
      <c r="BP275" s="688"/>
      <c r="BQ275" s="688"/>
      <c r="BR275" s="688"/>
      <c r="BS275" s="689"/>
      <c r="BT275" s="226"/>
      <c r="BU275" s="690"/>
      <c r="BV275" s="688"/>
      <c r="BW275" s="688"/>
      <c r="BX275" s="688"/>
      <c r="BY275" s="688"/>
      <c r="BZ275" s="688"/>
      <c r="CA275" s="688"/>
      <c r="CB275" s="688"/>
      <c r="CC275" s="688"/>
      <c r="CD275" s="688"/>
      <c r="CE275" s="688"/>
      <c r="CF275" s="688"/>
      <c r="CG275" s="688"/>
      <c r="CH275" s="688"/>
      <c r="CI275" s="688"/>
      <c r="CJ275" s="688"/>
      <c r="CK275" s="688"/>
      <c r="CL275" s="688"/>
      <c r="CM275" s="688"/>
      <c r="CN275" s="688"/>
      <c r="CO275" s="689"/>
      <c r="CP275" s="136"/>
    </row>
    <row r="276" spans="2:97" ht="3" customHeight="1" x14ac:dyDescent="0.25"/>
    <row r="277" spans="2:97" ht="13.2" customHeight="1" x14ac:dyDescent="0.25">
      <c r="D277" s="684"/>
      <c r="E277" s="685"/>
      <c r="F277" s="685"/>
      <c r="G277" s="685"/>
      <c r="H277" s="685"/>
      <c r="I277" s="685"/>
      <c r="J277" s="685"/>
      <c r="K277" s="685"/>
      <c r="L277" s="685"/>
      <c r="M277" s="685"/>
      <c r="N277" s="685"/>
      <c r="O277" s="685"/>
      <c r="P277" s="685"/>
      <c r="Q277" s="685"/>
      <c r="R277" s="685"/>
      <c r="S277" s="685"/>
      <c r="T277" s="685"/>
      <c r="U277" s="685"/>
      <c r="V277" s="685"/>
      <c r="W277" s="685"/>
      <c r="X277" s="685"/>
      <c r="Y277" s="686"/>
      <c r="Z277" s="226"/>
      <c r="AA277" s="684"/>
      <c r="AB277" s="685"/>
      <c r="AC277" s="685"/>
      <c r="AD277" s="685"/>
      <c r="AE277" s="685"/>
      <c r="AF277" s="685"/>
      <c r="AG277" s="685"/>
      <c r="AH277" s="685"/>
      <c r="AI277" s="685"/>
      <c r="AJ277" s="685"/>
      <c r="AK277" s="685"/>
      <c r="AL277" s="685"/>
      <c r="AM277" s="685"/>
      <c r="AN277" s="685"/>
      <c r="AO277" s="685"/>
      <c r="AP277" s="685"/>
      <c r="AQ277" s="685"/>
      <c r="AR277" s="685"/>
      <c r="AS277" s="685"/>
      <c r="AT277" s="685"/>
      <c r="AU277" s="685"/>
      <c r="AV277" s="685"/>
      <c r="AW277" s="686"/>
      <c r="AX277" s="226"/>
      <c r="AY277" s="684"/>
      <c r="AZ277" s="685"/>
      <c r="BA277" s="685"/>
      <c r="BB277" s="685"/>
      <c r="BC277" s="685"/>
      <c r="BD277" s="685"/>
      <c r="BE277" s="685"/>
      <c r="BF277" s="685"/>
      <c r="BG277" s="685"/>
      <c r="BH277" s="685"/>
      <c r="BI277" s="685"/>
      <c r="BJ277" s="685"/>
      <c r="BK277" s="685"/>
      <c r="BL277" s="685"/>
      <c r="BM277" s="685"/>
      <c r="BN277" s="685"/>
      <c r="BO277" s="685"/>
      <c r="BP277" s="685"/>
      <c r="BQ277" s="685"/>
      <c r="BR277" s="685"/>
      <c r="BS277" s="686"/>
      <c r="BT277" s="226"/>
      <c r="BU277" s="684"/>
      <c r="BV277" s="685"/>
      <c r="BW277" s="685"/>
      <c r="BX277" s="685"/>
      <c r="BY277" s="685"/>
      <c r="BZ277" s="685"/>
      <c r="CA277" s="685"/>
      <c r="CB277" s="685"/>
      <c r="CC277" s="685"/>
      <c r="CD277" s="685"/>
      <c r="CE277" s="685"/>
      <c r="CF277" s="685"/>
      <c r="CG277" s="685"/>
      <c r="CH277" s="685"/>
      <c r="CI277" s="685"/>
      <c r="CJ277" s="685"/>
      <c r="CK277" s="685"/>
      <c r="CL277" s="685"/>
      <c r="CM277" s="685"/>
      <c r="CN277" s="685"/>
      <c r="CO277" s="686"/>
      <c r="CP277" s="136"/>
    </row>
    <row r="278" spans="2:97" ht="3" customHeight="1" x14ac:dyDescent="0.25"/>
    <row r="279" spans="2:97" ht="13.2" customHeight="1" x14ac:dyDescent="0.25">
      <c r="D279" s="684"/>
      <c r="E279" s="685"/>
      <c r="F279" s="685"/>
      <c r="G279" s="685"/>
      <c r="H279" s="685"/>
      <c r="I279" s="685"/>
      <c r="J279" s="685"/>
      <c r="K279" s="685"/>
      <c r="L279" s="685"/>
      <c r="M279" s="685"/>
      <c r="N279" s="685"/>
      <c r="O279" s="685"/>
      <c r="P279" s="685"/>
      <c r="Q279" s="685"/>
      <c r="R279" s="685"/>
      <c r="S279" s="685"/>
      <c r="T279" s="685"/>
      <c r="U279" s="685"/>
      <c r="V279" s="685"/>
      <c r="W279" s="685"/>
      <c r="X279" s="685"/>
      <c r="Y279" s="686"/>
      <c r="Z279" s="226"/>
      <c r="AA279" s="684"/>
      <c r="AB279" s="685"/>
      <c r="AC279" s="685"/>
      <c r="AD279" s="685"/>
      <c r="AE279" s="685"/>
      <c r="AF279" s="685"/>
      <c r="AG279" s="685"/>
      <c r="AH279" s="685"/>
      <c r="AI279" s="685"/>
      <c r="AJ279" s="685"/>
      <c r="AK279" s="685"/>
      <c r="AL279" s="685"/>
      <c r="AM279" s="685"/>
      <c r="AN279" s="685"/>
      <c r="AO279" s="685"/>
      <c r="AP279" s="685"/>
      <c r="AQ279" s="685"/>
      <c r="AR279" s="685"/>
      <c r="AS279" s="685"/>
      <c r="AT279" s="685"/>
      <c r="AU279" s="685"/>
      <c r="AV279" s="685"/>
      <c r="AW279" s="686"/>
      <c r="AX279" s="226"/>
      <c r="AY279" s="684"/>
      <c r="AZ279" s="685"/>
      <c r="BA279" s="685"/>
      <c r="BB279" s="685"/>
      <c r="BC279" s="685"/>
      <c r="BD279" s="685"/>
      <c r="BE279" s="685"/>
      <c r="BF279" s="685"/>
      <c r="BG279" s="685"/>
      <c r="BH279" s="685"/>
      <c r="BI279" s="685"/>
      <c r="BJ279" s="685"/>
      <c r="BK279" s="685"/>
      <c r="BL279" s="685"/>
      <c r="BM279" s="685"/>
      <c r="BN279" s="685"/>
      <c r="BO279" s="685"/>
      <c r="BP279" s="685"/>
      <c r="BQ279" s="685"/>
      <c r="BR279" s="685"/>
      <c r="BS279" s="686"/>
      <c r="BT279" s="226"/>
      <c r="BU279" s="684"/>
      <c r="BV279" s="685"/>
      <c r="BW279" s="685"/>
      <c r="BX279" s="685"/>
      <c r="BY279" s="685"/>
      <c r="BZ279" s="685"/>
      <c r="CA279" s="685"/>
      <c r="CB279" s="685"/>
      <c r="CC279" s="685"/>
      <c r="CD279" s="685"/>
      <c r="CE279" s="685"/>
      <c r="CF279" s="685"/>
      <c r="CG279" s="685"/>
      <c r="CH279" s="685"/>
      <c r="CI279" s="685"/>
      <c r="CJ279" s="685"/>
      <c r="CK279" s="685"/>
      <c r="CL279" s="685"/>
      <c r="CM279" s="685"/>
      <c r="CN279" s="685"/>
      <c r="CO279" s="686"/>
    </row>
    <row r="280" spans="2:97" ht="13.2" customHeight="1" x14ac:dyDescent="0.25"/>
    <row r="281" spans="2:97" ht="13.2" customHeight="1" x14ac:dyDescent="0.25"/>
    <row r="282" spans="2:97" ht="13.2" customHeight="1" x14ac:dyDescent="0.25">
      <c r="CK282" s="111" t="s">
        <v>301</v>
      </c>
      <c r="CM282" s="111"/>
    </row>
    <row r="283" spans="2:97" ht="13.2" customHeight="1" x14ac:dyDescent="0.25"/>
    <row r="284" spans="2:97" ht="13.2" customHeight="1" x14ac:dyDescent="0.25">
      <c r="CN284" s="173" t="s">
        <v>214</v>
      </c>
    </row>
    <row r="285" spans="2:97" ht="13.2" customHeight="1" x14ac:dyDescent="0.25"/>
    <row r="286" spans="2:97" s="161" customFormat="1" ht="13.2" customHeight="1" x14ac:dyDescent="0.25">
      <c r="B286" s="109"/>
      <c r="C286" s="109"/>
      <c r="D286" s="647" t="s">
        <v>302</v>
      </c>
      <c r="E286" s="647"/>
      <c r="F286" s="647"/>
      <c r="G286" s="647"/>
      <c r="H286" s="647"/>
      <c r="I286" s="647"/>
      <c r="J286" s="647"/>
      <c r="K286" s="647"/>
      <c r="L286" s="647"/>
      <c r="M286" s="647"/>
      <c r="N286" s="647"/>
      <c r="O286" s="647"/>
      <c r="P286" s="647"/>
      <c r="Q286" s="647"/>
      <c r="R286" s="647"/>
      <c r="S286" s="647"/>
      <c r="T286" s="647"/>
      <c r="U286" s="647"/>
      <c r="V286" s="647"/>
      <c r="W286" s="647"/>
      <c r="X286" s="647"/>
      <c r="Y286" s="647"/>
      <c r="Z286" s="647"/>
      <c r="AA286" s="647"/>
      <c r="AB286" s="647"/>
      <c r="AC286" s="647"/>
      <c r="AD286" s="647"/>
      <c r="AE286" s="647"/>
      <c r="AF286" s="647"/>
      <c r="AG286" s="647"/>
      <c r="AH286" s="647"/>
      <c r="AI286" s="647"/>
      <c r="AJ286" s="647"/>
      <c r="AK286" s="647"/>
      <c r="AL286" s="647"/>
      <c r="AM286" s="647"/>
      <c r="AN286" s="647"/>
      <c r="AO286" s="647"/>
      <c r="AP286" s="647"/>
      <c r="AQ286" s="647"/>
      <c r="AR286" s="647"/>
      <c r="AS286" s="647"/>
      <c r="AT286" s="647"/>
      <c r="AU286" s="647"/>
      <c r="AV286" s="647"/>
      <c r="AW286" s="647"/>
      <c r="AX286" s="647"/>
      <c r="AY286" s="647"/>
      <c r="AZ286" s="647"/>
      <c r="BA286" s="647"/>
      <c r="BB286" s="647"/>
      <c r="BC286" s="647"/>
      <c r="BD286" s="647"/>
      <c r="BE286" s="647"/>
      <c r="BF286" s="647"/>
      <c r="BG286" s="647"/>
      <c r="BH286" s="647"/>
      <c r="BI286" s="647"/>
      <c r="BJ286" s="647"/>
      <c r="BK286" s="647"/>
      <c r="BL286" s="647"/>
      <c r="BM286" s="647"/>
      <c r="BN286" s="647"/>
      <c r="BO286" s="647"/>
      <c r="BP286" s="647"/>
      <c r="BQ286" s="647"/>
      <c r="BR286" s="647"/>
      <c r="BS286" s="647"/>
      <c r="BT286" s="647"/>
      <c r="BU286" s="647"/>
      <c r="BV286" s="647"/>
      <c r="BW286" s="647"/>
      <c r="BX286" s="647"/>
      <c r="BY286" s="647"/>
      <c r="BZ286" s="647"/>
      <c r="CA286" s="647"/>
      <c r="CB286" s="647"/>
      <c r="CC286" s="647"/>
      <c r="CD286" s="647"/>
      <c r="CE286" s="647"/>
      <c r="CF286" s="647"/>
      <c r="CG286" s="647"/>
      <c r="CH286" s="647"/>
      <c r="CI286" s="647"/>
      <c r="CJ286" s="647"/>
      <c r="CK286" s="647"/>
      <c r="CL286" s="647"/>
      <c r="CM286" s="647"/>
      <c r="CN286" s="647"/>
      <c r="CO286" s="647"/>
      <c r="CP286" s="157"/>
      <c r="CQ286" s="109"/>
      <c r="CR286" s="109"/>
      <c r="CS286" s="109"/>
    </row>
    <row r="287" spans="2:97" s="161" customFormat="1" ht="3" customHeight="1" x14ac:dyDescent="0.25">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09"/>
      <c r="AL287" s="109"/>
      <c r="AM287" s="109"/>
      <c r="AN287" s="109"/>
      <c r="AO287" s="109"/>
      <c r="AP287" s="109"/>
      <c r="AQ287" s="109"/>
      <c r="AR287" s="109"/>
      <c r="AS287" s="109"/>
      <c r="AT287" s="109"/>
      <c r="AU287" s="109"/>
      <c r="AV287" s="109"/>
      <c r="AW287" s="109"/>
      <c r="AX287" s="109"/>
      <c r="AY287" s="109"/>
      <c r="AZ287" s="109"/>
      <c r="BA287" s="109"/>
      <c r="BB287" s="109"/>
      <c r="BC287" s="109"/>
      <c r="BD287" s="109"/>
      <c r="BE287" s="109"/>
      <c r="BF287" s="109"/>
      <c r="BG287" s="109"/>
      <c r="BH287" s="109"/>
      <c r="BI287" s="109"/>
      <c r="BJ287" s="109"/>
      <c r="BK287" s="109"/>
      <c r="BL287" s="109"/>
      <c r="BM287" s="109"/>
      <c r="BN287" s="109"/>
      <c r="BO287" s="109"/>
      <c r="BP287" s="109"/>
      <c r="BQ287" s="109"/>
      <c r="BR287" s="109"/>
      <c r="BS287" s="109"/>
      <c r="BT287" s="109"/>
      <c r="BU287" s="109"/>
      <c r="BV287" s="109"/>
      <c r="BW287" s="109"/>
      <c r="BX287" s="109"/>
      <c r="BY287" s="109"/>
      <c r="BZ287" s="109"/>
      <c r="CA287" s="109"/>
      <c r="CB287" s="109"/>
      <c r="CC287" s="109"/>
      <c r="CD287" s="109"/>
      <c r="CE287" s="109"/>
      <c r="CF287" s="109"/>
      <c r="CG287" s="109"/>
      <c r="CH287" s="109"/>
      <c r="CI287" s="109"/>
      <c r="CJ287" s="109"/>
      <c r="CK287" s="109"/>
      <c r="CL287" s="109"/>
      <c r="CM287" s="109"/>
      <c r="CN287" s="109"/>
      <c r="CO287" s="109"/>
      <c r="CP287" s="109"/>
      <c r="CQ287" s="109"/>
      <c r="CR287" s="109"/>
      <c r="CS287" s="109"/>
    </row>
    <row r="288" spans="2:97" s="161" customFormat="1" ht="13.2" customHeight="1" x14ac:dyDescent="0.25">
      <c r="B288" s="109"/>
      <c r="C288" s="109"/>
      <c r="D288" s="648" t="s">
        <v>303</v>
      </c>
      <c r="E288" s="649"/>
      <c r="F288" s="649"/>
      <c r="G288" s="649"/>
      <c r="H288" s="649"/>
      <c r="I288" s="649"/>
      <c r="J288" s="649"/>
      <c r="K288" s="649"/>
      <c r="L288" s="649"/>
      <c r="M288" s="649"/>
      <c r="N288" s="649"/>
      <c r="O288" s="649"/>
      <c r="P288" s="649"/>
      <c r="Q288" s="649"/>
      <c r="R288" s="649"/>
      <c r="S288" s="649"/>
      <c r="T288" s="649"/>
      <c r="U288" s="649"/>
      <c r="V288" s="649"/>
      <c r="W288" s="649"/>
      <c r="X288" s="649"/>
      <c r="Y288" s="649"/>
      <c r="Z288" s="649"/>
      <c r="AA288" s="649"/>
      <c r="AB288" s="649"/>
      <c r="AC288" s="649"/>
      <c r="AD288" s="649"/>
      <c r="AE288" s="649"/>
      <c r="AF288" s="649"/>
      <c r="AG288" s="649"/>
      <c r="AH288" s="649"/>
      <c r="AI288" s="649"/>
      <c r="AJ288" s="649"/>
      <c r="AK288" s="649"/>
      <c r="AL288" s="649"/>
      <c r="AM288" s="649"/>
      <c r="AN288" s="649"/>
      <c r="AO288" s="649"/>
      <c r="AP288" s="649"/>
      <c r="AQ288" s="649"/>
      <c r="AR288" s="649"/>
      <c r="AS288" s="649"/>
      <c r="AT288" s="649"/>
      <c r="AU288" s="649"/>
      <c r="AV288" s="649"/>
      <c r="AW288" s="649"/>
      <c r="AX288" s="649"/>
      <c r="AY288" s="649"/>
      <c r="AZ288" s="649"/>
      <c r="BA288" s="649"/>
      <c r="BB288" s="649"/>
      <c r="BC288" s="649"/>
      <c r="BD288" s="649"/>
      <c r="BE288" s="649"/>
      <c r="BF288" s="649"/>
      <c r="BG288" s="649"/>
      <c r="BH288" s="649"/>
      <c r="BI288" s="649"/>
      <c r="BJ288" s="649"/>
      <c r="BK288" s="649"/>
      <c r="BL288" s="649"/>
      <c r="BM288" s="649"/>
      <c r="BN288" s="649"/>
      <c r="BO288" s="649"/>
      <c r="BP288" s="649"/>
      <c r="BQ288" s="649"/>
      <c r="BR288" s="649"/>
      <c r="BS288" s="649"/>
      <c r="BT288" s="649"/>
      <c r="BU288" s="649"/>
      <c r="BV288" s="649"/>
      <c r="BW288" s="649"/>
      <c r="BX288" s="649"/>
      <c r="BY288" s="649"/>
      <c r="BZ288" s="649"/>
      <c r="CA288" s="649"/>
      <c r="CB288" s="649"/>
      <c r="CC288" s="649"/>
      <c r="CD288" s="649"/>
      <c r="CE288" s="649"/>
      <c r="CF288" s="649"/>
      <c r="CG288" s="649"/>
      <c r="CH288" s="649"/>
      <c r="CI288" s="649"/>
      <c r="CJ288" s="649"/>
      <c r="CK288" s="649"/>
      <c r="CL288" s="649"/>
      <c r="CM288" s="649"/>
      <c r="CN288" s="649"/>
      <c r="CO288" s="650"/>
      <c r="CP288" s="183"/>
      <c r="CQ288" s="109"/>
      <c r="CR288" s="109"/>
      <c r="CS288" s="109"/>
    </row>
    <row r="289" spans="2:215" s="161" customFormat="1" ht="3" customHeight="1" x14ac:dyDescent="0.25">
      <c r="B289" s="109"/>
      <c r="C289" s="109"/>
      <c r="D289" s="109"/>
      <c r="E289" s="123"/>
      <c r="F289" s="123"/>
      <c r="G289" s="123"/>
      <c r="H289" s="123"/>
      <c r="I289" s="123"/>
      <c r="J289" s="123"/>
      <c r="K289" s="123"/>
      <c r="L289" s="123"/>
      <c r="M289" s="123"/>
      <c r="N289" s="123"/>
      <c r="O289" s="124">
        <v>1</v>
      </c>
      <c r="P289" s="124"/>
      <c r="Q289" s="124">
        <f>1+O289</f>
        <v>2</v>
      </c>
      <c r="R289" s="124"/>
      <c r="S289" s="124">
        <f>1+Q289</f>
        <v>3</v>
      </c>
      <c r="T289" s="124"/>
      <c r="U289" s="124">
        <f>1+S289</f>
        <v>4</v>
      </c>
      <c r="V289" s="124"/>
      <c r="W289" s="124">
        <f>1+U289</f>
        <v>5</v>
      </c>
      <c r="X289" s="124"/>
      <c r="Y289" s="124">
        <f>1+W289</f>
        <v>6</v>
      </c>
      <c r="Z289" s="124"/>
      <c r="AA289" s="124">
        <f>1+Y289</f>
        <v>7</v>
      </c>
      <c r="AB289" s="124"/>
      <c r="AC289" s="124">
        <f>1+AA289</f>
        <v>8</v>
      </c>
      <c r="AD289" s="124"/>
      <c r="AE289" s="124">
        <f>1+AC289</f>
        <v>9</v>
      </c>
      <c r="AF289" s="124"/>
      <c r="AG289" s="124">
        <f>1+AE289</f>
        <v>10</v>
      </c>
      <c r="AH289" s="124"/>
      <c r="AI289" s="124">
        <f>1+AG289</f>
        <v>11</v>
      </c>
      <c r="AJ289" s="124"/>
      <c r="AK289" s="124">
        <f>1+AI289</f>
        <v>12</v>
      </c>
      <c r="AL289" s="124"/>
      <c r="AM289" s="124">
        <f>1+AK289</f>
        <v>13</v>
      </c>
      <c r="AN289" s="124"/>
      <c r="AO289" s="124">
        <f>1+AM289</f>
        <v>14</v>
      </c>
      <c r="AP289" s="124"/>
      <c r="AQ289" s="124">
        <f>1+AO289</f>
        <v>15</v>
      </c>
      <c r="AR289" s="124"/>
      <c r="AS289" s="124">
        <f>1+AQ289</f>
        <v>16</v>
      </c>
      <c r="AT289" s="124"/>
      <c r="AU289" s="124">
        <f>1+AS289</f>
        <v>17</v>
      </c>
      <c r="AV289" s="124"/>
      <c r="AW289" s="124">
        <f>1+AU289</f>
        <v>18</v>
      </c>
      <c r="AX289" s="124"/>
      <c r="AY289" s="124">
        <f>1+AW289</f>
        <v>19</v>
      </c>
      <c r="AZ289" s="124"/>
      <c r="BA289" s="124">
        <f>1+AY289</f>
        <v>20</v>
      </c>
      <c r="BB289" s="124"/>
      <c r="BC289" s="124">
        <f>1+BA289</f>
        <v>21</v>
      </c>
      <c r="BD289" s="124"/>
      <c r="BE289" s="124">
        <f>1+BC289</f>
        <v>22</v>
      </c>
      <c r="BF289" s="124"/>
      <c r="BG289" s="124">
        <f>1+BE289</f>
        <v>23</v>
      </c>
      <c r="BH289" s="124"/>
      <c r="BI289" s="124">
        <f>1+BG289</f>
        <v>24</v>
      </c>
      <c r="BJ289" s="124"/>
      <c r="BK289" s="124">
        <f>1+BI289</f>
        <v>25</v>
      </c>
      <c r="BL289" s="124"/>
      <c r="BM289" s="124">
        <f>1+BK289</f>
        <v>26</v>
      </c>
      <c r="BN289" s="124"/>
      <c r="BO289" s="124">
        <f>1+BM289</f>
        <v>27</v>
      </c>
      <c r="BP289" s="124"/>
      <c r="BQ289" s="124">
        <f>1+BO289</f>
        <v>28</v>
      </c>
      <c r="BR289" s="124"/>
      <c r="BS289" s="124">
        <f>1+BQ289</f>
        <v>29</v>
      </c>
      <c r="BT289" s="124"/>
      <c r="BU289" s="124">
        <f>1+BS289</f>
        <v>30</v>
      </c>
      <c r="BV289" s="124"/>
      <c r="BW289" s="124">
        <f>1+BU289</f>
        <v>31</v>
      </c>
      <c r="BX289" s="124"/>
      <c r="BY289" s="124">
        <f>1+BW289</f>
        <v>32</v>
      </c>
      <c r="BZ289" s="124"/>
      <c r="CA289" s="124">
        <f>1+BY289</f>
        <v>33</v>
      </c>
      <c r="CB289" s="124"/>
      <c r="CC289" s="124">
        <f>1+CA289</f>
        <v>34</v>
      </c>
      <c r="CD289" s="124"/>
      <c r="CE289" s="124"/>
      <c r="CF289" s="124"/>
      <c r="CG289" s="124"/>
      <c r="CH289" s="124"/>
      <c r="CI289" s="124"/>
      <c r="CJ289" s="124">
        <f>1+CC289</f>
        <v>35</v>
      </c>
      <c r="CK289" s="124"/>
      <c r="CL289" s="124"/>
      <c r="CM289" s="124">
        <f>1+CJ289</f>
        <v>36</v>
      </c>
      <c r="CN289" s="124"/>
      <c r="CO289" s="124">
        <f>1+CM289</f>
        <v>37</v>
      </c>
      <c r="CP289" s="125"/>
      <c r="CQ289" s="109"/>
      <c r="CR289" s="109"/>
      <c r="CS289" s="109"/>
    </row>
    <row r="290" spans="2:215" s="161" customFormat="1" ht="12.75" customHeight="1" x14ac:dyDescent="0.25">
      <c r="B290" s="109"/>
      <c r="C290" s="109"/>
      <c r="D290" s="648" t="s">
        <v>304</v>
      </c>
      <c r="E290" s="649"/>
      <c r="F290" s="649"/>
      <c r="G290" s="649"/>
      <c r="H290" s="649"/>
      <c r="I290" s="649"/>
      <c r="J290" s="649"/>
      <c r="K290" s="649"/>
      <c r="L290" s="649"/>
      <c r="M290" s="649"/>
      <c r="N290" s="649"/>
      <c r="O290" s="649"/>
      <c r="P290" s="649"/>
      <c r="Q290" s="649"/>
      <c r="R290" s="649"/>
      <c r="S290" s="649"/>
      <c r="T290" s="649"/>
      <c r="U290" s="649"/>
      <c r="V290" s="649"/>
      <c r="W290" s="649"/>
      <c r="X290" s="649"/>
      <c r="Y290" s="649"/>
      <c r="Z290" s="649"/>
      <c r="AA290" s="649"/>
      <c r="AB290" s="649"/>
      <c r="AC290" s="649"/>
      <c r="AD290" s="649"/>
      <c r="AE290" s="649"/>
      <c r="AF290" s="649"/>
      <c r="AG290" s="649"/>
      <c r="AH290" s="649"/>
      <c r="AI290" s="649"/>
      <c r="AJ290" s="649"/>
      <c r="AK290" s="649"/>
      <c r="AL290" s="649"/>
      <c r="AM290" s="649"/>
      <c r="AN290" s="649"/>
      <c r="AO290" s="649"/>
      <c r="AP290" s="649"/>
      <c r="AQ290" s="649"/>
      <c r="AR290" s="649"/>
      <c r="AS290" s="649"/>
      <c r="AT290" s="649"/>
      <c r="AU290" s="649"/>
      <c r="AV290" s="649"/>
      <c r="AW290" s="649"/>
      <c r="AX290" s="649"/>
      <c r="AY290" s="649"/>
      <c r="AZ290" s="649"/>
      <c r="BA290" s="649"/>
      <c r="BB290" s="649"/>
      <c r="BC290" s="649"/>
      <c r="BD290" s="649"/>
      <c r="BE290" s="649"/>
      <c r="BF290" s="649"/>
      <c r="BG290" s="649"/>
      <c r="BH290" s="649"/>
      <c r="BI290" s="649"/>
      <c r="BJ290" s="649"/>
      <c r="BK290" s="649"/>
      <c r="BL290" s="649"/>
      <c r="BM290" s="649"/>
      <c r="BN290" s="649"/>
      <c r="BO290" s="649"/>
      <c r="BP290" s="649"/>
      <c r="BQ290" s="649"/>
      <c r="BR290" s="649"/>
      <c r="BS290" s="649"/>
      <c r="BT290" s="649"/>
      <c r="BU290" s="649"/>
      <c r="BV290" s="649"/>
      <c r="BW290" s="649"/>
      <c r="BX290" s="649"/>
      <c r="BY290" s="649"/>
      <c r="BZ290" s="649"/>
      <c r="CA290" s="649"/>
      <c r="CB290" s="649"/>
      <c r="CC290" s="649"/>
      <c r="CD290" s="649"/>
      <c r="CE290" s="649"/>
      <c r="CF290" s="649"/>
      <c r="CG290" s="649"/>
      <c r="CH290" s="649"/>
      <c r="CI290" s="649"/>
      <c r="CJ290" s="649"/>
      <c r="CK290" s="649"/>
      <c r="CL290" s="649"/>
      <c r="CM290" s="649"/>
      <c r="CN290" s="649"/>
      <c r="CO290" s="650"/>
      <c r="CP290" s="183"/>
      <c r="CQ290" s="109"/>
      <c r="CR290" s="109"/>
      <c r="CS290" s="109"/>
    </row>
    <row r="291" spans="2:215" s="161" customFormat="1" ht="3" customHeight="1" x14ac:dyDescent="0.25">
      <c r="B291" s="109"/>
      <c r="C291" s="109"/>
      <c r="D291" s="109"/>
      <c r="E291" s="123"/>
      <c r="F291" s="123"/>
      <c r="G291" s="123"/>
      <c r="H291" s="123"/>
      <c r="I291" s="123"/>
      <c r="J291" s="123"/>
      <c r="K291" s="123"/>
      <c r="L291" s="123"/>
      <c r="M291" s="123"/>
      <c r="N291" s="123"/>
      <c r="O291" s="124"/>
      <c r="P291" s="124"/>
      <c r="Q291" s="124"/>
      <c r="R291" s="124"/>
      <c r="S291" s="124"/>
      <c r="T291" s="124"/>
      <c r="U291" s="124"/>
      <c r="V291" s="124"/>
      <c r="W291" s="124"/>
      <c r="X291" s="124"/>
      <c r="Y291" s="124"/>
      <c r="Z291" s="124"/>
      <c r="AA291" s="124"/>
      <c r="AB291" s="124"/>
      <c r="AC291" s="124"/>
      <c r="AD291" s="124"/>
      <c r="AE291" s="124"/>
      <c r="AF291" s="124"/>
      <c r="AG291" s="124"/>
      <c r="AH291" s="124"/>
      <c r="AI291" s="124"/>
      <c r="AJ291" s="124"/>
      <c r="AK291" s="124"/>
      <c r="AL291" s="124"/>
      <c r="AM291" s="124"/>
      <c r="AN291" s="124"/>
      <c r="AO291" s="124"/>
      <c r="AP291" s="124"/>
      <c r="AQ291" s="124"/>
      <c r="AR291" s="124"/>
      <c r="AS291" s="124"/>
      <c r="AT291" s="124"/>
      <c r="AU291" s="124"/>
      <c r="AV291" s="124"/>
      <c r="AW291" s="124"/>
      <c r="AX291" s="124"/>
      <c r="AY291" s="124"/>
      <c r="AZ291" s="124"/>
      <c r="BA291" s="124"/>
      <c r="BB291" s="124"/>
      <c r="BC291" s="124"/>
      <c r="BD291" s="124"/>
      <c r="BE291" s="124"/>
      <c r="BF291" s="124"/>
      <c r="BG291" s="124"/>
      <c r="BH291" s="124"/>
      <c r="BI291" s="124"/>
      <c r="BJ291" s="124"/>
      <c r="BK291" s="124"/>
      <c r="BL291" s="124"/>
      <c r="BM291" s="124"/>
      <c r="BN291" s="124"/>
      <c r="BO291" s="124"/>
      <c r="BP291" s="124"/>
      <c r="BQ291" s="124"/>
      <c r="BR291" s="124"/>
      <c r="BS291" s="124"/>
      <c r="BT291" s="124"/>
      <c r="BU291" s="124"/>
      <c r="BV291" s="124"/>
      <c r="BW291" s="124"/>
      <c r="BX291" s="124"/>
      <c r="BY291" s="124"/>
      <c r="BZ291" s="124"/>
      <c r="CA291" s="124"/>
      <c r="CB291" s="124"/>
      <c r="CC291" s="124"/>
      <c r="CD291" s="124"/>
      <c r="CE291" s="124"/>
      <c r="CF291" s="124"/>
      <c r="CG291" s="124"/>
      <c r="CH291" s="124"/>
      <c r="CI291" s="124"/>
      <c r="CJ291" s="124"/>
      <c r="CK291" s="124"/>
      <c r="CL291" s="124"/>
      <c r="CM291" s="124"/>
      <c r="CN291" s="124"/>
      <c r="CO291" s="124"/>
      <c r="CP291" s="125"/>
      <c r="CQ291" s="109"/>
      <c r="CR291" s="109"/>
      <c r="CS291" s="109"/>
    </row>
    <row r="292" spans="2:215" s="161" customFormat="1" ht="14.25" customHeight="1" x14ac:dyDescent="0.25">
      <c r="B292" s="109"/>
      <c r="C292" s="109"/>
      <c r="D292" s="126" t="s">
        <v>218</v>
      </c>
      <c r="E292" s="109"/>
      <c r="F292" s="109"/>
      <c r="G292" s="109"/>
      <c r="H292" s="109"/>
      <c r="I292" s="109"/>
      <c r="J292" s="109"/>
      <c r="K292" s="109"/>
      <c r="L292" s="109"/>
      <c r="M292" s="109"/>
      <c r="N292" s="127"/>
      <c r="O292" s="128" t="str">
        <f>CZ292</f>
        <v/>
      </c>
      <c r="P292" s="129"/>
      <c r="Q292" s="128" t="str">
        <f>DB292</f>
        <v/>
      </c>
      <c r="R292" s="129"/>
      <c r="S292" s="128" t="str">
        <f>DD292</f>
        <v/>
      </c>
      <c r="T292" s="129"/>
      <c r="U292" s="128" t="str">
        <f>DF292</f>
        <v/>
      </c>
      <c r="V292" s="129"/>
      <c r="W292" s="128" t="str">
        <f>DH292</f>
        <v/>
      </c>
      <c r="X292" s="129"/>
      <c r="Y292" s="128" t="str">
        <f>DJ292</f>
        <v/>
      </c>
      <c r="Z292" s="129"/>
      <c r="AA292" s="128" t="str">
        <f>DL292</f>
        <v/>
      </c>
      <c r="AB292" s="129"/>
      <c r="AC292" s="128" t="str">
        <f>DN292</f>
        <v/>
      </c>
      <c r="AD292" s="129"/>
      <c r="AE292" s="128" t="str">
        <f>DP292</f>
        <v/>
      </c>
      <c r="AF292" s="129"/>
      <c r="AG292" s="128" t="str">
        <f>DR292</f>
        <v/>
      </c>
      <c r="AH292" s="129"/>
      <c r="AI292" s="128" t="str">
        <f>DT292</f>
        <v/>
      </c>
      <c r="AJ292" s="129"/>
      <c r="AK292" s="128" t="str">
        <f>DV292</f>
        <v/>
      </c>
      <c r="AL292" s="129"/>
      <c r="AM292" s="128" t="str">
        <f>DX292</f>
        <v/>
      </c>
      <c r="AN292" s="129"/>
      <c r="AO292" s="128" t="str">
        <f>DZ292</f>
        <v/>
      </c>
      <c r="AP292" s="127"/>
      <c r="AQ292" s="139" t="str">
        <f>EB292</f>
        <v/>
      </c>
      <c r="AR292" s="127"/>
      <c r="AS292" s="139" t="str">
        <f>ED292</f>
        <v/>
      </c>
      <c r="AT292" s="127"/>
      <c r="AU292" s="139" t="str">
        <f>EF292</f>
        <v/>
      </c>
      <c r="AV292" s="127"/>
      <c r="AW292" s="139" t="str">
        <f>EH292</f>
        <v/>
      </c>
      <c r="AX292" s="127"/>
      <c r="AY292" s="139" t="str">
        <f>EJ292</f>
        <v/>
      </c>
      <c r="AZ292" s="127"/>
      <c r="BA292" s="128" t="str">
        <f>EL292</f>
        <v/>
      </c>
      <c r="BB292" s="129"/>
      <c r="BC292" s="128" t="str">
        <f>EN292</f>
        <v/>
      </c>
      <c r="BD292" s="129"/>
      <c r="BE292" s="128" t="str">
        <f>EP292</f>
        <v/>
      </c>
      <c r="BF292" s="129"/>
      <c r="BG292" s="128" t="str">
        <f>ER292</f>
        <v/>
      </c>
      <c r="BH292" s="129"/>
      <c r="BI292" s="128" t="str">
        <f>ET292</f>
        <v/>
      </c>
      <c r="BJ292" s="129"/>
      <c r="BK292" s="128" t="str">
        <f>EV292</f>
        <v/>
      </c>
      <c r="BL292" s="129"/>
      <c r="BM292" s="128" t="str">
        <f>EX292</f>
        <v/>
      </c>
      <c r="BN292" s="129"/>
      <c r="BO292" s="128" t="str">
        <f>EZ292</f>
        <v/>
      </c>
      <c r="BP292" s="129"/>
      <c r="BQ292" s="128" t="str">
        <f>FB292</f>
        <v/>
      </c>
      <c r="BR292" s="129"/>
      <c r="BS292" s="128" t="str">
        <f>FD292</f>
        <v/>
      </c>
      <c r="BT292" s="129"/>
      <c r="BU292" s="128" t="str">
        <f>FF292</f>
        <v/>
      </c>
      <c r="BV292" s="129"/>
      <c r="BW292" s="128" t="str">
        <f>FH292</f>
        <v/>
      </c>
      <c r="BX292" s="129"/>
      <c r="BY292" s="128" t="str">
        <f>FJ292</f>
        <v/>
      </c>
      <c r="BZ292" s="129"/>
      <c r="CA292" s="128" t="str">
        <f>FL292</f>
        <v/>
      </c>
      <c r="CB292" s="127"/>
      <c r="CC292" s="139" t="str">
        <f>FN292</f>
        <v/>
      </c>
      <c r="CD292" s="127"/>
      <c r="CE292" s="139" t="str">
        <f>FP292</f>
        <v/>
      </c>
      <c r="CF292" s="127"/>
      <c r="CG292" s="139" t="str">
        <f>FR292</f>
        <v/>
      </c>
      <c r="CH292" s="127"/>
      <c r="CI292" s="139" t="str">
        <f>FT292</f>
        <v/>
      </c>
      <c r="CJ292" s="127"/>
      <c r="CK292" s="139" t="str">
        <f>FV292</f>
        <v/>
      </c>
      <c r="CL292" s="127"/>
      <c r="CM292" s="139" t="str">
        <f>FX292</f>
        <v/>
      </c>
      <c r="CN292" s="127"/>
      <c r="CO292" s="139" t="str">
        <f>FZ292</f>
        <v/>
      </c>
      <c r="CP292" s="109"/>
      <c r="CQ292" s="109"/>
      <c r="CR292" s="109"/>
      <c r="CS292" s="109"/>
      <c r="CV292" s="651" t="str">
        <f>'TRUST VREALYS QUESTIONNAIRE'!AE32</f>
        <v/>
      </c>
      <c r="CW292" s="652"/>
      <c r="CX292" s="653"/>
      <c r="CY292" s="109"/>
      <c r="CZ292" s="131" t="str">
        <f>MID($CV292,CZ$25,1)</f>
        <v/>
      </c>
      <c r="DA292" s="109"/>
      <c r="DB292" s="131" t="str">
        <f>MID($CV292,DB$25,1)</f>
        <v/>
      </c>
      <c r="DC292" s="109"/>
      <c r="DD292" s="131" t="str">
        <f>MID($CV292,DD$25,1)</f>
        <v/>
      </c>
      <c r="DE292" s="109"/>
      <c r="DF292" s="131" t="str">
        <f>MID($CV292,DF$25,1)</f>
        <v/>
      </c>
      <c r="DG292" s="109"/>
      <c r="DH292" s="131" t="str">
        <f>MID($CV292,DH$25,1)</f>
        <v/>
      </c>
      <c r="DI292" s="109"/>
      <c r="DJ292" s="131" t="str">
        <f>MID($CV292,DJ$25,1)</f>
        <v/>
      </c>
      <c r="DK292" s="109"/>
      <c r="DL292" s="131" t="str">
        <f>MID($CV292,DL$25,1)</f>
        <v/>
      </c>
      <c r="DM292" s="109"/>
      <c r="DN292" s="131" t="str">
        <f>MID($CV292,DN$25,1)</f>
        <v/>
      </c>
      <c r="DO292" s="109"/>
      <c r="DP292" s="131" t="str">
        <f>MID($CV292,DP$25,1)</f>
        <v/>
      </c>
      <c r="DQ292" s="109"/>
      <c r="DR292" s="131" t="str">
        <f>MID($CV292,DR$25,1)</f>
        <v/>
      </c>
      <c r="DS292" s="109"/>
      <c r="DT292" s="131" t="str">
        <f>MID($CV292,DT$25,1)</f>
        <v/>
      </c>
      <c r="DU292" s="109"/>
      <c r="DV292" s="131" t="str">
        <f>MID($CV292,DV$25,1)</f>
        <v/>
      </c>
      <c r="DW292" s="109"/>
      <c r="DX292" s="131" t="str">
        <f>MID($CV292,DX$25,1)</f>
        <v/>
      </c>
      <c r="DY292" s="109"/>
      <c r="DZ292" s="131" t="str">
        <f>MID($CV292,DZ$25,1)</f>
        <v/>
      </c>
      <c r="EA292" s="109"/>
      <c r="EB292" s="131" t="str">
        <f>MID($CV292,EB$25,1)</f>
        <v/>
      </c>
      <c r="EC292" s="109"/>
      <c r="ED292" s="131" t="str">
        <f>MID($CV292,ED$25,1)</f>
        <v/>
      </c>
      <c r="EE292" s="109"/>
      <c r="EF292" s="131" t="str">
        <f>MID($CV292,EF$25,1)</f>
        <v/>
      </c>
      <c r="EG292" s="109"/>
      <c r="EH292" s="131" t="str">
        <f>MID($CV292,EH$25,1)</f>
        <v/>
      </c>
      <c r="EI292" s="109"/>
      <c r="EJ292" s="131" t="str">
        <f>MID($CV292,EJ$25,1)</f>
        <v/>
      </c>
      <c r="EK292" s="109"/>
      <c r="EL292" s="131" t="str">
        <f>MID($CV292,EL$25,1)</f>
        <v/>
      </c>
      <c r="EM292" s="109"/>
      <c r="EN292" s="131" t="str">
        <f>MID($CV292,EN$25,1)</f>
        <v/>
      </c>
      <c r="EO292" s="109"/>
      <c r="EP292" s="131" t="str">
        <f>MID($CV292,EP$25,1)</f>
        <v/>
      </c>
      <c r="EQ292" s="109"/>
      <c r="ER292" s="131" t="str">
        <f>MID($CV292,ER$25,1)</f>
        <v/>
      </c>
      <c r="ES292" s="109"/>
      <c r="ET292" s="131" t="str">
        <f>MID($CV292,ET$25,1)</f>
        <v/>
      </c>
      <c r="EU292" s="109"/>
      <c r="EV292" s="131" t="str">
        <f>MID($CV292,EV$25,1)</f>
        <v/>
      </c>
      <c r="EW292" s="109"/>
      <c r="EX292" s="131" t="str">
        <f>MID($CV292,EX$25,1)</f>
        <v/>
      </c>
      <c r="EY292" s="109"/>
      <c r="EZ292" s="131" t="str">
        <f>MID($CV292,EZ$25,1)</f>
        <v/>
      </c>
      <c r="FA292" s="109"/>
      <c r="FB292" s="131" t="str">
        <f>MID($CV292,FB$25,1)</f>
        <v/>
      </c>
      <c r="FC292" s="109"/>
      <c r="FD292" s="131" t="str">
        <f>MID($CV292,FD$25,1)</f>
        <v/>
      </c>
      <c r="FE292" s="109"/>
      <c r="FF292" s="131" t="str">
        <f>MID($CV292,FF$25,1)</f>
        <v/>
      </c>
      <c r="FG292" s="109"/>
      <c r="FH292" s="131" t="str">
        <f>MID($CV292,FH$25,1)</f>
        <v/>
      </c>
      <c r="FI292" s="109"/>
      <c r="FJ292" s="131" t="str">
        <f>MID($CV292,FJ$25,1)</f>
        <v/>
      </c>
      <c r="FK292" s="109"/>
      <c r="FL292" s="131" t="str">
        <f>MID($CV292,FL$25,1)</f>
        <v/>
      </c>
      <c r="FM292" s="109"/>
      <c r="FN292" s="131" t="str">
        <f>MID($CV292,FN$25,1)</f>
        <v/>
      </c>
      <c r="FO292" s="109"/>
      <c r="FP292" s="131" t="str">
        <f>MID($CV292,FP$25,1)</f>
        <v/>
      </c>
      <c r="FQ292" s="109"/>
      <c r="FR292" s="131" t="str">
        <f>MID($CV292,FR$25,1)</f>
        <v/>
      </c>
      <c r="FS292" s="109"/>
      <c r="FT292" s="131" t="str">
        <f>MID($CV292,FT$25,1)</f>
        <v/>
      </c>
      <c r="FU292" s="109"/>
      <c r="FV292" s="131" t="str">
        <f>MID($CV292,FV$25,1)</f>
        <v/>
      </c>
      <c r="FW292" s="109"/>
      <c r="FX292" s="131" t="str">
        <f>MID($CV292,FX$25,1)</f>
        <v/>
      </c>
      <c r="FY292" s="109"/>
      <c r="FZ292" s="131" t="str">
        <f>MID($CV292,FZ$25,1)</f>
        <v/>
      </c>
      <c r="GA292" s="109"/>
      <c r="GB292" s="131" t="str">
        <f>MID($CV292,GB$25,1)</f>
        <v/>
      </c>
      <c r="GC292" s="109"/>
      <c r="GD292" s="131" t="str">
        <f>MID($CV292,GD$25,1)</f>
        <v/>
      </c>
      <c r="GE292" s="109"/>
      <c r="GF292" s="131" t="str">
        <f>MID($CV292,GF$25,1)</f>
        <v/>
      </c>
      <c r="GG292" s="109"/>
      <c r="GH292" s="131" t="str">
        <f>MID($CV292,GH$25,1)</f>
        <v/>
      </c>
      <c r="GI292" s="109"/>
      <c r="GJ292" s="131" t="str">
        <f>MID($CV292,GJ$25,1)</f>
        <v/>
      </c>
    </row>
    <row r="293" spans="2:215" s="161" customFormat="1" ht="3" customHeight="1" x14ac:dyDescent="0.25">
      <c r="B293" s="109"/>
      <c r="C293" s="109"/>
      <c r="D293" s="126"/>
      <c r="E293" s="109"/>
      <c r="F293" s="109"/>
      <c r="G293" s="109"/>
      <c r="H293" s="109"/>
      <c r="I293" s="109"/>
      <c r="J293" s="109"/>
      <c r="K293" s="109"/>
      <c r="L293" s="109"/>
      <c r="M293" s="109"/>
      <c r="N293" s="127"/>
      <c r="O293" s="176"/>
      <c r="P293" s="127"/>
      <c r="Q293" s="176"/>
      <c r="R293" s="127"/>
      <c r="S293" s="176"/>
      <c r="T293" s="127"/>
      <c r="U293" s="176"/>
      <c r="V293" s="127"/>
      <c r="W293" s="176"/>
      <c r="X293" s="127"/>
      <c r="Y293" s="176"/>
      <c r="Z293" s="127"/>
      <c r="AA293" s="176"/>
      <c r="AB293" s="127"/>
      <c r="AC293" s="176"/>
      <c r="AD293" s="127"/>
      <c r="AE293" s="176"/>
      <c r="AF293" s="127"/>
      <c r="AG293" s="176"/>
      <c r="AH293" s="127"/>
      <c r="AI293" s="176"/>
      <c r="AJ293" s="127"/>
      <c r="AK293" s="176"/>
      <c r="AL293" s="127"/>
      <c r="AM293" s="176"/>
      <c r="AN293" s="127"/>
      <c r="AO293" s="176"/>
      <c r="AP293" s="127"/>
      <c r="AQ293" s="176"/>
      <c r="AR293" s="127"/>
      <c r="AS293" s="176"/>
      <c r="AT293" s="127"/>
      <c r="AU293" s="176"/>
      <c r="AV293" s="127"/>
      <c r="AW293" s="176"/>
      <c r="AX293" s="127"/>
      <c r="AY293" s="176"/>
      <c r="AZ293" s="127"/>
      <c r="BA293" s="176"/>
      <c r="BB293" s="127"/>
      <c r="BC293" s="176"/>
      <c r="BD293" s="127"/>
      <c r="BE293" s="176"/>
      <c r="BF293" s="127"/>
      <c r="BG293" s="176"/>
      <c r="BH293" s="127"/>
      <c r="BI293" s="176"/>
      <c r="BJ293" s="127"/>
      <c r="BK293" s="176"/>
      <c r="BL293" s="127"/>
      <c r="BM293" s="176"/>
      <c r="BN293" s="127"/>
      <c r="BO293" s="176"/>
      <c r="BP293" s="127"/>
      <c r="BQ293" s="176"/>
      <c r="BR293" s="127"/>
      <c r="BS293" s="176"/>
      <c r="BT293" s="127"/>
      <c r="BU293" s="176"/>
      <c r="BV293" s="127"/>
      <c r="BW293" s="176"/>
      <c r="BX293" s="127"/>
      <c r="BY293" s="176"/>
      <c r="BZ293" s="127"/>
      <c r="CA293" s="176"/>
      <c r="CB293" s="127"/>
      <c r="CC293" s="176"/>
      <c r="CD293" s="127"/>
      <c r="CE293" s="176"/>
      <c r="CF293" s="127"/>
      <c r="CG293" s="176"/>
      <c r="CH293" s="127"/>
      <c r="CI293" s="178"/>
      <c r="CJ293" s="178"/>
      <c r="CK293" s="178"/>
      <c r="CL293" s="127"/>
      <c r="CM293" s="176"/>
      <c r="CN293" s="127"/>
      <c r="CO293" s="176"/>
      <c r="CP293" s="109"/>
      <c r="CQ293" s="109"/>
      <c r="CR293" s="109"/>
      <c r="CS293" s="109"/>
    </row>
    <row r="294" spans="2:215" s="161" customFormat="1" ht="14.25" customHeight="1" x14ac:dyDescent="0.25">
      <c r="B294" s="109"/>
      <c r="C294" s="109"/>
      <c r="D294" s="126"/>
      <c r="E294" s="109"/>
      <c r="F294" s="109"/>
      <c r="G294" s="109"/>
      <c r="H294" s="109"/>
      <c r="I294" s="109"/>
      <c r="J294" s="109"/>
      <c r="K294" s="109"/>
      <c r="L294" s="109"/>
      <c r="M294" s="109"/>
      <c r="N294" s="127"/>
      <c r="O294" s="369"/>
      <c r="P294" s="127"/>
      <c r="Q294" s="369"/>
      <c r="R294" s="127"/>
      <c r="S294" s="369"/>
      <c r="T294" s="127"/>
      <c r="U294" s="369"/>
      <c r="V294" s="127"/>
      <c r="W294" s="369"/>
      <c r="X294" s="127"/>
      <c r="Y294" s="369"/>
      <c r="Z294" s="127"/>
      <c r="AA294" s="369"/>
      <c r="AB294" s="127"/>
      <c r="AC294" s="369"/>
      <c r="AD294" s="127"/>
      <c r="AE294" s="369"/>
      <c r="AF294" s="127"/>
      <c r="AG294" s="369"/>
      <c r="AH294" s="127"/>
      <c r="AI294" s="369"/>
      <c r="AJ294" s="127"/>
      <c r="AK294" s="369"/>
      <c r="AL294" s="127"/>
      <c r="AM294" s="369"/>
      <c r="AN294" s="127"/>
      <c r="AO294" s="369"/>
      <c r="AP294" s="127"/>
      <c r="AQ294" s="369"/>
      <c r="AR294" s="127"/>
      <c r="AS294" s="369"/>
      <c r="AT294" s="127"/>
      <c r="AU294" s="369"/>
      <c r="AV294" s="127"/>
      <c r="AW294" s="369"/>
      <c r="AX294" s="127"/>
      <c r="AY294" s="369"/>
      <c r="AZ294" s="127"/>
      <c r="BA294" s="369"/>
      <c r="BB294" s="127"/>
      <c r="BC294" s="369"/>
      <c r="BD294" s="127"/>
      <c r="BE294" s="369"/>
      <c r="BF294" s="127"/>
      <c r="BG294" s="369"/>
      <c r="BH294" s="127"/>
      <c r="BI294" s="369"/>
      <c r="BJ294" s="127"/>
      <c r="BK294" s="369"/>
      <c r="BL294" s="127"/>
      <c r="BM294" s="369"/>
      <c r="BN294" s="127"/>
      <c r="BO294" s="369"/>
      <c r="BP294" s="127"/>
      <c r="BQ294" s="369"/>
      <c r="BR294" s="127"/>
      <c r="BS294" s="369"/>
      <c r="BT294" s="127"/>
      <c r="BU294" s="369"/>
      <c r="BV294" s="127"/>
      <c r="BW294" s="369"/>
      <c r="BX294" s="127"/>
      <c r="BY294" s="369"/>
      <c r="BZ294" s="127"/>
      <c r="CA294" s="369"/>
      <c r="CB294" s="127"/>
      <c r="CC294" s="369"/>
      <c r="CD294" s="127"/>
      <c r="CE294" s="369"/>
      <c r="CF294" s="127"/>
      <c r="CG294" s="369"/>
      <c r="CH294" s="127"/>
      <c r="CI294" s="369"/>
      <c r="CJ294" s="127"/>
      <c r="CK294" s="369"/>
      <c r="CL294" s="127"/>
      <c r="CM294" s="369"/>
      <c r="CN294" s="127"/>
      <c r="CO294" s="369"/>
      <c r="CP294" s="109"/>
      <c r="CQ294" s="109"/>
      <c r="CR294" s="109"/>
      <c r="CS294" s="109"/>
    </row>
    <row r="295" spans="2:215" s="161" customFormat="1" ht="3" customHeight="1" x14ac:dyDescent="0.25">
      <c r="B295" s="109"/>
      <c r="C295" s="109"/>
      <c r="D295" s="109"/>
      <c r="E295" s="126"/>
      <c r="F295" s="109"/>
      <c r="G295" s="109"/>
      <c r="H295" s="109"/>
      <c r="I295" s="109"/>
      <c r="J295" s="109"/>
      <c r="K295" s="109"/>
      <c r="L295" s="109"/>
      <c r="M295" s="109"/>
      <c r="N295" s="127"/>
      <c r="O295" s="127"/>
      <c r="P295" s="127"/>
      <c r="Q295" s="127"/>
      <c r="R295" s="127"/>
      <c r="S295" s="127"/>
      <c r="T295" s="127"/>
      <c r="U295" s="127"/>
      <c r="V295" s="127"/>
      <c r="W295" s="127"/>
      <c r="X295" s="127"/>
      <c r="Y295" s="127"/>
      <c r="Z295" s="127"/>
      <c r="AA295" s="127"/>
      <c r="AB295" s="127"/>
      <c r="AC295" s="127"/>
      <c r="AD295" s="127"/>
      <c r="AE295" s="127"/>
      <c r="AF295" s="127"/>
      <c r="AG295" s="127"/>
      <c r="AH295" s="127"/>
      <c r="AI295" s="127"/>
      <c r="AJ295" s="127"/>
      <c r="AK295" s="127"/>
      <c r="AL295" s="127"/>
      <c r="AM295" s="127"/>
      <c r="AN295" s="127"/>
      <c r="AO295" s="127"/>
      <c r="AP295" s="127"/>
      <c r="AQ295" s="127"/>
      <c r="AR295" s="127"/>
      <c r="AS295" s="127"/>
      <c r="AT295" s="127"/>
      <c r="AU295" s="127"/>
      <c r="AV295" s="127"/>
      <c r="AW295" s="127"/>
      <c r="AX295" s="127"/>
      <c r="AY295" s="127"/>
      <c r="AZ295" s="127"/>
      <c r="BA295" s="127"/>
      <c r="BB295" s="127"/>
      <c r="BC295" s="127"/>
      <c r="BD295" s="127"/>
      <c r="BE295" s="127"/>
      <c r="BF295" s="127"/>
      <c r="BG295" s="127"/>
      <c r="BH295" s="127"/>
      <c r="BI295" s="127"/>
      <c r="BJ295" s="127"/>
      <c r="BK295" s="127"/>
      <c r="BL295" s="127"/>
      <c r="BM295" s="127"/>
      <c r="BN295" s="127"/>
      <c r="BO295" s="127"/>
      <c r="BP295" s="127"/>
      <c r="BQ295" s="127"/>
      <c r="BR295" s="127"/>
      <c r="BS295" s="127"/>
      <c r="BT295" s="127"/>
      <c r="BU295" s="127"/>
      <c r="BV295" s="127"/>
      <c r="BW295" s="127"/>
      <c r="BX295" s="127"/>
      <c r="BY295" s="127"/>
      <c r="BZ295" s="127"/>
      <c r="CA295" s="127"/>
      <c r="CB295" s="127"/>
      <c r="CC295" s="127"/>
      <c r="CD295" s="127"/>
      <c r="CE295" s="127"/>
      <c r="CF295" s="127"/>
      <c r="CG295" s="127"/>
      <c r="CH295" s="127"/>
      <c r="CI295" s="127"/>
      <c r="CJ295" s="127"/>
      <c r="CK295" s="127"/>
      <c r="CL295" s="127"/>
      <c r="CM295" s="127"/>
      <c r="CN295" s="127"/>
      <c r="CO295" s="127"/>
      <c r="CP295" s="109"/>
      <c r="CQ295" s="109"/>
      <c r="CR295" s="109"/>
      <c r="CS295" s="109"/>
    </row>
    <row r="296" spans="2:215" s="161" customFormat="1" ht="13.2" customHeight="1" x14ac:dyDescent="0.25">
      <c r="B296" s="109"/>
      <c r="C296" s="109"/>
      <c r="D296" s="126" t="s">
        <v>219</v>
      </c>
      <c r="E296" s="109"/>
      <c r="F296" s="109"/>
      <c r="G296" s="109"/>
      <c r="H296" s="109"/>
      <c r="I296" s="109"/>
      <c r="J296" s="109"/>
      <c r="K296" s="109"/>
      <c r="L296" s="109"/>
      <c r="M296" s="109"/>
      <c r="N296" s="132"/>
      <c r="O296" s="128" t="str">
        <f>CZ296</f>
        <v/>
      </c>
      <c r="P296" s="129"/>
      <c r="Q296" s="128" t="str">
        <f>DB296</f>
        <v/>
      </c>
      <c r="R296" s="129"/>
      <c r="S296" s="128" t="str">
        <f>DD296</f>
        <v/>
      </c>
      <c r="T296" s="129"/>
      <c r="U296" s="128" t="str">
        <f>DF296</f>
        <v/>
      </c>
      <c r="V296" s="129"/>
      <c r="W296" s="128" t="str">
        <f>DH296</f>
        <v/>
      </c>
      <c r="X296" s="129"/>
      <c r="Y296" s="128" t="str">
        <f>DJ296</f>
        <v/>
      </c>
      <c r="Z296" s="129"/>
      <c r="AA296" s="128" t="str">
        <f>DL296</f>
        <v/>
      </c>
      <c r="AB296" s="129"/>
      <c r="AC296" s="128" t="str">
        <f>DN296</f>
        <v/>
      </c>
      <c r="AD296" s="129"/>
      <c r="AE296" s="128" t="str">
        <f>DP296</f>
        <v/>
      </c>
      <c r="AF296" s="129"/>
      <c r="AG296" s="128" t="str">
        <f>DR296</f>
        <v/>
      </c>
      <c r="AH296" s="129"/>
      <c r="AI296" s="128" t="str">
        <f>DT296</f>
        <v/>
      </c>
      <c r="AJ296" s="129"/>
      <c r="AK296" s="128" t="str">
        <f>DV296</f>
        <v/>
      </c>
      <c r="AL296" s="129"/>
      <c r="AM296" s="128" t="str">
        <f>DX296</f>
        <v/>
      </c>
      <c r="AN296" s="129"/>
      <c r="AO296" s="128" t="str">
        <f>DZ296</f>
        <v/>
      </c>
      <c r="AP296" s="127"/>
      <c r="AQ296" s="139" t="str">
        <f>EB296</f>
        <v/>
      </c>
      <c r="AR296" s="127"/>
      <c r="AS296" s="139" t="str">
        <f>ED296</f>
        <v/>
      </c>
      <c r="AT296" s="127"/>
      <c r="AU296" s="139" t="str">
        <f>EF296</f>
        <v/>
      </c>
      <c r="AV296" s="127"/>
      <c r="AW296" s="139" t="str">
        <f>EH296</f>
        <v/>
      </c>
      <c r="AX296" s="127"/>
      <c r="AY296" s="139" t="str">
        <f>EJ296</f>
        <v/>
      </c>
      <c r="AZ296" s="127"/>
      <c r="BA296" s="127"/>
      <c r="BB296" s="127"/>
      <c r="BC296" s="127"/>
      <c r="BD296" s="127"/>
      <c r="BE296" s="127"/>
      <c r="BF296" s="127"/>
      <c r="BG296" s="127"/>
      <c r="BH296" s="127"/>
      <c r="BI296" s="127"/>
      <c r="BJ296" s="127"/>
      <c r="BK296" s="127"/>
      <c r="BL296" s="127"/>
      <c r="BM296" s="127"/>
      <c r="BN296" s="127"/>
      <c r="BO296" s="127"/>
      <c r="BP296" s="127"/>
      <c r="BQ296" s="127"/>
      <c r="BR296" s="127"/>
      <c r="BS296" s="127"/>
      <c r="BT296" s="127"/>
      <c r="BU296" s="127"/>
      <c r="BV296" s="127"/>
      <c r="BW296" s="127"/>
      <c r="BX296" s="127"/>
      <c r="BY296" s="127"/>
      <c r="BZ296" s="127"/>
      <c r="CA296" s="127"/>
      <c r="CB296" s="127"/>
      <c r="CC296" s="127"/>
      <c r="CD296" s="127"/>
      <c r="CE296" s="127"/>
      <c r="CF296" s="127"/>
      <c r="CG296" s="127"/>
      <c r="CH296" s="127"/>
      <c r="CI296" s="127"/>
      <c r="CJ296" s="127"/>
      <c r="CK296" s="127"/>
      <c r="CL296" s="127"/>
      <c r="CM296" s="127"/>
      <c r="CN296" s="127"/>
      <c r="CO296" s="127"/>
      <c r="CP296" s="109"/>
      <c r="CQ296" s="109"/>
      <c r="CR296" s="109"/>
      <c r="CS296" s="109"/>
      <c r="CV296" s="651" t="str">
        <f>'TRUST VREALYS QUESTIONNAIRE'!AG32</f>
        <v/>
      </c>
      <c r="CW296" s="652"/>
      <c r="CX296" s="653"/>
      <c r="CY296" s="109"/>
      <c r="CZ296" s="131" t="str">
        <f>MID($CV296,CZ$25,1)</f>
        <v/>
      </c>
      <c r="DA296" s="109"/>
      <c r="DB296" s="131" t="str">
        <f>MID($CV296,DB$25,1)</f>
        <v/>
      </c>
      <c r="DC296" s="109"/>
      <c r="DD296" s="131" t="str">
        <f>MID($CV296,DD$25,1)</f>
        <v/>
      </c>
      <c r="DE296" s="109"/>
      <c r="DF296" s="131" t="str">
        <f>MID($CV296,DF$25,1)</f>
        <v/>
      </c>
      <c r="DG296" s="109"/>
      <c r="DH296" s="131" t="str">
        <f>MID($CV296,DH$25,1)</f>
        <v/>
      </c>
      <c r="DI296" s="109"/>
      <c r="DJ296" s="131" t="str">
        <f>MID($CV296,DJ$25,1)</f>
        <v/>
      </c>
      <c r="DK296" s="109"/>
      <c r="DL296" s="131" t="str">
        <f>MID($CV296,DL$25,1)</f>
        <v/>
      </c>
      <c r="DM296" s="109"/>
      <c r="DN296" s="131" t="str">
        <f>MID($CV296,DN$25,1)</f>
        <v/>
      </c>
      <c r="DO296" s="109"/>
      <c r="DP296" s="131" t="str">
        <f>MID($CV296,DP$25,1)</f>
        <v/>
      </c>
      <c r="DQ296" s="109"/>
      <c r="DR296" s="131" t="str">
        <f>MID($CV296,DR$25,1)</f>
        <v/>
      </c>
      <c r="DS296" s="109"/>
      <c r="DT296" s="131" t="str">
        <f>MID($CV296,DT$25,1)</f>
        <v/>
      </c>
      <c r="DU296" s="109"/>
      <c r="DV296" s="131" t="str">
        <f>MID($CV296,DV$25,1)</f>
        <v/>
      </c>
      <c r="DW296" s="109"/>
      <c r="DX296" s="131" t="str">
        <f>MID($CV296,DX$25,1)</f>
        <v/>
      </c>
      <c r="DY296" s="109"/>
      <c r="DZ296" s="131" t="str">
        <f>MID($CV296,DZ$25,1)</f>
        <v/>
      </c>
      <c r="EA296" s="109"/>
      <c r="EB296" s="131" t="str">
        <f>MID($CV296,EB$25,1)</f>
        <v/>
      </c>
      <c r="EC296" s="109"/>
      <c r="ED296" s="131" t="str">
        <f>MID($CV296,ED$25,1)</f>
        <v/>
      </c>
      <c r="EE296" s="109"/>
      <c r="EF296" s="131" t="str">
        <f>MID($CV296,EF$25,1)</f>
        <v/>
      </c>
      <c r="EG296" s="109"/>
      <c r="EH296" s="131" t="str">
        <f>MID($CV296,EH$25,1)</f>
        <v/>
      </c>
      <c r="EI296" s="109"/>
      <c r="EJ296" s="131" t="str">
        <f>MID($CV296,EJ$25,1)</f>
        <v/>
      </c>
      <c r="EK296" s="109"/>
      <c r="EL296" s="131" t="str">
        <f>MID($CV296,EL$25,1)</f>
        <v/>
      </c>
      <c r="EM296" s="109"/>
      <c r="EN296" s="131" t="str">
        <f>MID($CV296,EN$25,1)</f>
        <v/>
      </c>
      <c r="EO296" s="109"/>
      <c r="EP296" s="131" t="str">
        <f>MID($CV296,EP$25,1)</f>
        <v/>
      </c>
      <c r="EQ296" s="109"/>
      <c r="ER296" s="131" t="str">
        <f>MID($CV296,ER$25,1)</f>
        <v/>
      </c>
      <c r="ES296" s="109"/>
      <c r="ET296" s="131" t="str">
        <f>MID($CV296,ET$25,1)</f>
        <v/>
      </c>
      <c r="EU296" s="109"/>
      <c r="EV296" s="131" t="str">
        <f>MID($CV296,EV$25,1)</f>
        <v/>
      </c>
      <c r="EW296" s="109"/>
      <c r="EX296" s="131" t="str">
        <f>MID($CV296,EX$25,1)</f>
        <v/>
      </c>
      <c r="EY296" s="109"/>
      <c r="EZ296" s="131" t="str">
        <f>MID($CV296,EZ$25,1)</f>
        <v/>
      </c>
      <c r="FA296" s="109"/>
      <c r="FB296" s="131" t="str">
        <f>MID($CV296,FB$25,1)</f>
        <v/>
      </c>
      <c r="FC296" s="109"/>
      <c r="FD296" s="131" t="str">
        <f>MID($CV296,FD$25,1)</f>
        <v/>
      </c>
      <c r="FE296" s="109"/>
      <c r="FF296" s="131" t="str">
        <f>MID($CV296,FF$25,1)</f>
        <v/>
      </c>
      <c r="FG296" s="109"/>
      <c r="FH296" s="131" t="str">
        <f>MID($CV296,FH$25,1)</f>
        <v/>
      </c>
      <c r="FI296" s="109"/>
      <c r="FJ296" s="131" t="str">
        <f>MID($CV296,FJ$25,1)</f>
        <v/>
      </c>
      <c r="FK296" s="109"/>
      <c r="FL296" s="131" t="str">
        <f>MID($CV296,FL$25,1)</f>
        <v/>
      </c>
      <c r="FM296" s="109"/>
      <c r="FN296" s="131" t="str">
        <f>MID($CV296,FN$25,1)</f>
        <v/>
      </c>
      <c r="FO296" s="109"/>
      <c r="FP296" s="131" t="str">
        <f>MID($CV296,FP$25,1)</f>
        <v/>
      </c>
      <c r="FQ296" s="109"/>
      <c r="FR296" s="131" t="str">
        <f>MID($CV296,FR$25,1)</f>
        <v/>
      </c>
      <c r="FS296" s="109"/>
      <c r="FT296" s="131" t="str">
        <f>MID($CV296,FT$25,1)</f>
        <v/>
      </c>
      <c r="FU296" s="109"/>
      <c r="FV296" s="131" t="str">
        <f>MID($CV296,FV$25,1)</f>
        <v/>
      </c>
      <c r="FW296" s="109"/>
      <c r="FX296" s="131" t="str">
        <f>MID($CV296,FX$25,1)</f>
        <v/>
      </c>
      <c r="FY296" s="109"/>
      <c r="FZ296" s="131" t="str">
        <f>MID($CV296,FZ$25,1)</f>
        <v/>
      </c>
      <c r="GA296" s="109"/>
      <c r="GB296" s="131" t="str">
        <f>MID($CV296,GB$25,1)</f>
        <v/>
      </c>
      <c r="GC296" s="109"/>
      <c r="GD296" s="131" t="str">
        <f>MID($CV296,GD$25,1)</f>
        <v/>
      </c>
      <c r="GE296" s="109"/>
      <c r="GF296" s="131" t="str">
        <f>MID($CV296,GF$25,1)</f>
        <v/>
      </c>
      <c r="GG296" s="109"/>
      <c r="GH296" s="131" t="str">
        <f>MID($CV296,GH$25,1)</f>
        <v/>
      </c>
      <c r="GI296" s="109"/>
      <c r="GJ296" s="131" t="str">
        <f>MID($CV296,GJ$25,1)</f>
        <v/>
      </c>
    </row>
    <row r="297" spans="2:215" s="161" customFormat="1" ht="3" customHeight="1" x14ac:dyDescent="0.25">
      <c r="B297" s="109"/>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09"/>
      <c r="AL297" s="109"/>
      <c r="AM297" s="109"/>
      <c r="AN297" s="109"/>
      <c r="AO297" s="109"/>
      <c r="AP297" s="109"/>
      <c r="AQ297" s="109"/>
      <c r="AR297" s="109"/>
      <c r="AS297" s="109"/>
      <c r="AT297" s="109"/>
      <c r="AU297" s="109"/>
      <c r="AV297" s="109"/>
      <c r="AW297" s="109"/>
      <c r="AX297" s="109"/>
      <c r="AY297" s="109"/>
      <c r="AZ297" s="109"/>
      <c r="BA297" s="109"/>
      <c r="BB297" s="109"/>
      <c r="BC297" s="109"/>
      <c r="BD297" s="109"/>
      <c r="BE297" s="109"/>
      <c r="BF297" s="109"/>
      <c r="BG297" s="109"/>
      <c r="BH297" s="109"/>
      <c r="BI297" s="109"/>
      <c r="BJ297" s="109"/>
      <c r="BK297" s="109"/>
      <c r="BL297" s="109"/>
      <c r="BM297" s="109"/>
      <c r="BN297" s="109"/>
      <c r="BO297" s="109"/>
      <c r="BP297" s="109"/>
      <c r="BQ297" s="109"/>
      <c r="BR297" s="109"/>
      <c r="BS297" s="109"/>
      <c r="BT297" s="109"/>
      <c r="BU297" s="109"/>
      <c r="BV297" s="109"/>
      <c r="BW297" s="109"/>
      <c r="BX297" s="109"/>
      <c r="BY297" s="109"/>
      <c r="BZ297" s="109"/>
      <c r="CA297" s="109"/>
      <c r="CB297" s="109"/>
      <c r="CC297" s="109"/>
      <c r="CD297" s="109"/>
      <c r="CE297" s="109"/>
      <c r="CF297" s="109"/>
      <c r="CG297" s="109"/>
      <c r="CH297" s="109"/>
      <c r="CI297" s="109"/>
      <c r="CJ297" s="109"/>
      <c r="CK297" s="109"/>
      <c r="CL297" s="109"/>
      <c r="CM297" s="109"/>
      <c r="CN297" s="109"/>
      <c r="CO297" s="109"/>
      <c r="CP297" s="109"/>
      <c r="CQ297" s="109"/>
      <c r="CR297" s="109"/>
      <c r="CS297" s="109"/>
    </row>
    <row r="298" spans="2:215" s="161" customFormat="1" ht="13.2" customHeight="1" x14ac:dyDescent="0.25">
      <c r="B298" s="109"/>
      <c r="C298" s="109"/>
      <c r="D298" s="648" t="s">
        <v>220</v>
      </c>
      <c r="E298" s="649"/>
      <c r="F298" s="649"/>
      <c r="G298" s="649"/>
      <c r="H298" s="649"/>
      <c r="I298" s="649"/>
      <c r="J298" s="649"/>
      <c r="K298" s="649"/>
      <c r="L298" s="649"/>
      <c r="M298" s="649"/>
      <c r="N298" s="649"/>
      <c r="O298" s="649"/>
      <c r="P298" s="649"/>
      <c r="Q298" s="649"/>
      <c r="R298" s="649"/>
      <c r="S298" s="649"/>
      <c r="T298" s="649"/>
      <c r="U298" s="649"/>
      <c r="V298" s="649"/>
      <c r="W298" s="649"/>
      <c r="X298" s="649"/>
      <c r="Y298" s="649"/>
      <c r="Z298" s="649"/>
      <c r="AA298" s="649"/>
      <c r="AB298" s="649"/>
      <c r="AC298" s="649"/>
      <c r="AD298" s="649"/>
      <c r="AE298" s="649"/>
      <c r="AF298" s="649"/>
      <c r="AG298" s="649"/>
      <c r="AH298" s="649"/>
      <c r="AI298" s="649"/>
      <c r="AJ298" s="649"/>
      <c r="AK298" s="649"/>
      <c r="AL298" s="649"/>
      <c r="AM298" s="649"/>
      <c r="AN298" s="649"/>
      <c r="AO298" s="649"/>
      <c r="AP298" s="649"/>
      <c r="AQ298" s="649"/>
      <c r="AR298" s="649"/>
      <c r="AS298" s="649"/>
      <c r="AT298" s="649"/>
      <c r="AU298" s="649"/>
      <c r="AV298" s="649"/>
      <c r="AW298" s="649"/>
      <c r="AX298" s="649"/>
      <c r="AY298" s="649"/>
      <c r="AZ298" s="649"/>
      <c r="BA298" s="649"/>
      <c r="BB298" s="649"/>
      <c r="BC298" s="649"/>
      <c r="BD298" s="649"/>
      <c r="BE298" s="649"/>
      <c r="BF298" s="649"/>
      <c r="BG298" s="649"/>
      <c r="BH298" s="649"/>
      <c r="BI298" s="649"/>
      <c r="BJ298" s="649"/>
      <c r="BK298" s="649"/>
      <c r="BL298" s="649"/>
      <c r="BM298" s="649"/>
      <c r="BN298" s="649"/>
      <c r="BO298" s="649"/>
      <c r="BP298" s="649"/>
      <c r="BQ298" s="649"/>
      <c r="BR298" s="649"/>
      <c r="BS298" s="649"/>
      <c r="BT298" s="649"/>
      <c r="BU298" s="649"/>
      <c r="BV298" s="649"/>
      <c r="BW298" s="649"/>
      <c r="BX298" s="649"/>
      <c r="BY298" s="649"/>
      <c r="BZ298" s="649"/>
      <c r="CA298" s="649"/>
      <c r="CB298" s="649"/>
      <c r="CC298" s="649"/>
      <c r="CD298" s="649"/>
      <c r="CE298" s="649"/>
      <c r="CF298" s="649"/>
      <c r="CG298" s="649"/>
      <c r="CH298" s="649"/>
      <c r="CI298" s="649"/>
      <c r="CJ298" s="649"/>
      <c r="CK298" s="649"/>
      <c r="CL298" s="649"/>
      <c r="CM298" s="649"/>
      <c r="CN298" s="649"/>
      <c r="CO298" s="650"/>
      <c r="CP298" s="183"/>
      <c r="CQ298" s="109"/>
      <c r="CR298" s="109"/>
      <c r="CS298" s="109"/>
      <c r="GQ298" s="161">
        <v>1</v>
      </c>
      <c r="GS298" s="161">
        <v>2</v>
      </c>
      <c r="GU298" s="161">
        <v>3</v>
      </c>
      <c r="GW298" s="161">
        <v>4</v>
      </c>
      <c r="GY298" s="161">
        <v>5</v>
      </c>
    </row>
    <row r="299" spans="2:215" s="161" customFormat="1" ht="3" customHeight="1" x14ac:dyDescent="0.25">
      <c r="B299" s="109"/>
      <c r="C299" s="109"/>
      <c r="D299" s="109"/>
      <c r="E299" s="123"/>
      <c r="F299" s="123"/>
      <c r="G299" s="123"/>
      <c r="H299" s="123"/>
      <c r="I299" s="123"/>
      <c r="J299" s="123"/>
      <c r="K299" s="123"/>
      <c r="L299" s="123"/>
      <c r="M299" s="123"/>
      <c r="N299" s="123"/>
      <c r="O299" s="124">
        <v>1</v>
      </c>
      <c r="P299" s="124"/>
      <c r="Q299" s="124">
        <f>1+O299</f>
        <v>2</v>
      </c>
      <c r="R299" s="124"/>
      <c r="S299" s="124">
        <f>1+Q299</f>
        <v>3</v>
      </c>
      <c r="T299" s="124"/>
      <c r="U299" s="124">
        <f>1+S299</f>
        <v>4</v>
      </c>
      <c r="V299" s="124"/>
      <c r="W299" s="124">
        <f>1+U299</f>
        <v>5</v>
      </c>
      <c r="X299" s="124"/>
      <c r="Y299" s="124">
        <f>1+W299</f>
        <v>6</v>
      </c>
      <c r="Z299" s="124"/>
      <c r="AA299" s="124">
        <f>1+Y299</f>
        <v>7</v>
      </c>
      <c r="AB299" s="124"/>
      <c r="AC299" s="124">
        <f>1+AA299</f>
        <v>8</v>
      </c>
      <c r="AD299" s="124"/>
      <c r="AE299" s="124">
        <f>1+AC299</f>
        <v>9</v>
      </c>
      <c r="AF299" s="124"/>
      <c r="AG299" s="124">
        <f>1+AE299</f>
        <v>10</v>
      </c>
      <c r="AH299" s="124"/>
      <c r="AI299" s="124">
        <f>1+AG299</f>
        <v>11</v>
      </c>
      <c r="AJ299" s="124"/>
      <c r="AK299" s="124">
        <f>1+AI299</f>
        <v>12</v>
      </c>
      <c r="AL299" s="124"/>
      <c r="AM299" s="124">
        <f>1+AK299</f>
        <v>13</v>
      </c>
      <c r="AN299" s="124"/>
      <c r="AO299" s="124">
        <f>1+AM299</f>
        <v>14</v>
      </c>
      <c r="AP299" s="124"/>
      <c r="AQ299" s="124">
        <f>1+AO299</f>
        <v>15</v>
      </c>
      <c r="AR299" s="124"/>
      <c r="AS299" s="124">
        <f>1+AQ299</f>
        <v>16</v>
      </c>
      <c r="AT299" s="124"/>
      <c r="AU299" s="124">
        <f>1+AS299</f>
        <v>17</v>
      </c>
      <c r="AV299" s="124"/>
      <c r="AW299" s="124">
        <f>1+AU299</f>
        <v>18</v>
      </c>
      <c r="AX299" s="124"/>
      <c r="AY299" s="124">
        <f>1+AW299</f>
        <v>19</v>
      </c>
      <c r="AZ299" s="124"/>
      <c r="BA299" s="124">
        <f>1+AY299</f>
        <v>20</v>
      </c>
      <c r="BB299" s="124"/>
      <c r="BC299" s="124">
        <f>1+BA299</f>
        <v>21</v>
      </c>
      <c r="BD299" s="124"/>
      <c r="BE299" s="124">
        <f>1+BC299</f>
        <v>22</v>
      </c>
      <c r="BF299" s="124"/>
      <c r="BG299" s="124">
        <f>1+BE299</f>
        <v>23</v>
      </c>
      <c r="BH299" s="124"/>
      <c r="BI299" s="124">
        <f>1+BG299</f>
        <v>24</v>
      </c>
      <c r="BJ299" s="124"/>
      <c r="BK299" s="124">
        <f>1+BI299</f>
        <v>25</v>
      </c>
      <c r="BL299" s="124"/>
      <c r="BM299" s="124">
        <f>1+BK299</f>
        <v>26</v>
      </c>
      <c r="BN299" s="124"/>
      <c r="BO299" s="124">
        <f>1+BM299</f>
        <v>27</v>
      </c>
      <c r="BP299" s="124"/>
      <c r="BQ299" s="124">
        <f>1+BO299</f>
        <v>28</v>
      </c>
      <c r="BR299" s="124"/>
      <c r="BS299" s="124">
        <f>1+BQ299</f>
        <v>29</v>
      </c>
      <c r="BT299" s="124"/>
      <c r="BU299" s="124">
        <f>1+BS299</f>
        <v>30</v>
      </c>
      <c r="BV299" s="124"/>
      <c r="BW299" s="124">
        <f>1+BU299</f>
        <v>31</v>
      </c>
      <c r="BX299" s="124"/>
      <c r="BY299" s="124">
        <f>1+BW299</f>
        <v>32</v>
      </c>
      <c r="BZ299" s="124"/>
      <c r="CA299" s="124">
        <f>1+BY299</f>
        <v>33</v>
      </c>
      <c r="CB299" s="124"/>
      <c r="CC299" s="124">
        <f>1+CA299</f>
        <v>34</v>
      </c>
      <c r="CD299" s="124"/>
      <c r="CE299" s="124"/>
      <c r="CF299" s="124"/>
      <c r="CG299" s="124"/>
      <c r="CH299" s="124"/>
      <c r="CI299" s="124"/>
      <c r="CJ299" s="124">
        <f>1+CC299</f>
        <v>35</v>
      </c>
      <c r="CK299" s="124"/>
      <c r="CL299" s="124"/>
      <c r="CM299" s="124">
        <f>1+CJ299</f>
        <v>36</v>
      </c>
      <c r="CN299" s="124"/>
      <c r="CO299" s="124">
        <f>1+CM299</f>
        <v>37</v>
      </c>
      <c r="CP299" s="125"/>
      <c r="CQ299" s="109"/>
      <c r="CR299" s="109"/>
      <c r="CS299" s="109"/>
    </row>
    <row r="300" spans="2:215" s="161" customFormat="1" ht="13.2" customHeight="1" x14ac:dyDescent="0.25">
      <c r="B300" s="109"/>
      <c r="C300" s="109"/>
      <c r="D300" s="126" t="s">
        <v>221</v>
      </c>
      <c r="E300" s="109"/>
      <c r="F300" s="109"/>
      <c r="G300" s="109"/>
      <c r="H300" s="109"/>
      <c r="I300" s="109"/>
      <c r="J300" s="109"/>
      <c r="K300" s="109"/>
      <c r="L300" s="109"/>
      <c r="M300" s="109"/>
      <c r="N300" s="127"/>
      <c r="O300" s="128" t="str">
        <f>CZ300</f>
        <v/>
      </c>
      <c r="P300" s="129"/>
      <c r="Q300" s="128" t="str">
        <f>DB300</f>
        <v/>
      </c>
      <c r="R300" s="129"/>
      <c r="S300" s="128" t="str">
        <f>DD300</f>
        <v/>
      </c>
      <c r="T300" s="129"/>
      <c r="U300" s="128" t="str">
        <f>DF300</f>
        <v/>
      </c>
      <c r="V300" s="129"/>
      <c r="W300" s="128" t="str">
        <f>DH300</f>
        <v/>
      </c>
      <c r="X300" s="129"/>
      <c r="Y300" s="128" t="str">
        <f>DJ300</f>
        <v/>
      </c>
      <c r="Z300" s="129"/>
      <c r="AA300" s="128" t="str">
        <f>DL300</f>
        <v/>
      </c>
      <c r="AB300" s="129"/>
      <c r="AC300" s="128" t="str">
        <f>DN300</f>
        <v/>
      </c>
      <c r="AD300" s="129"/>
      <c r="AE300" s="128" t="str">
        <f>DP300</f>
        <v/>
      </c>
      <c r="AF300" s="129"/>
      <c r="AG300" s="128" t="str">
        <f>DR300</f>
        <v/>
      </c>
      <c r="AH300" s="129"/>
      <c r="AI300" s="128" t="str">
        <f>DT300</f>
        <v/>
      </c>
      <c r="AJ300" s="129"/>
      <c r="AK300" s="128" t="str">
        <f>DV300</f>
        <v/>
      </c>
      <c r="AL300" s="129"/>
      <c r="AM300" s="128" t="str">
        <f>DX300</f>
        <v/>
      </c>
      <c r="AN300" s="129"/>
      <c r="AO300" s="128" t="str">
        <f>DZ300</f>
        <v/>
      </c>
      <c r="AP300" s="127"/>
      <c r="AQ300" s="139" t="str">
        <f>EB300</f>
        <v/>
      </c>
      <c r="AR300" s="127"/>
      <c r="AS300" s="139" t="str">
        <f>ED300</f>
        <v/>
      </c>
      <c r="AT300" s="127"/>
      <c r="AU300" s="139" t="str">
        <f>EF300</f>
        <v/>
      </c>
      <c r="AV300" s="127"/>
      <c r="AW300" s="139" t="str">
        <f>EH300</f>
        <v/>
      </c>
      <c r="AX300" s="127"/>
      <c r="AY300" s="139" t="str">
        <f>EJ300</f>
        <v/>
      </c>
      <c r="AZ300" s="127"/>
      <c r="BA300" s="128" t="str">
        <f>EL300</f>
        <v/>
      </c>
      <c r="BB300" s="129"/>
      <c r="BC300" s="128" t="str">
        <f>EN300</f>
        <v/>
      </c>
      <c r="BD300" s="129"/>
      <c r="BE300" s="128" t="str">
        <f>EP300</f>
        <v/>
      </c>
      <c r="BF300" s="129"/>
      <c r="BG300" s="128" t="str">
        <f>ER300</f>
        <v/>
      </c>
      <c r="BH300" s="129"/>
      <c r="BI300" s="128" t="str">
        <f>ET300</f>
        <v/>
      </c>
      <c r="BJ300" s="129"/>
      <c r="BK300" s="128" t="str">
        <f>EV300</f>
        <v/>
      </c>
      <c r="BL300" s="129"/>
      <c r="BM300" s="128" t="str">
        <f>EX300</f>
        <v/>
      </c>
      <c r="BN300" s="129"/>
      <c r="BO300" s="128" t="str">
        <f>EZ300</f>
        <v/>
      </c>
      <c r="BP300" s="129"/>
      <c r="BQ300" s="128" t="str">
        <f>FB300</f>
        <v/>
      </c>
      <c r="BR300" s="129"/>
      <c r="BS300" s="128" t="str">
        <f>FD300</f>
        <v/>
      </c>
      <c r="BT300" s="129"/>
      <c r="BU300" s="128" t="str">
        <f>FF300</f>
        <v/>
      </c>
      <c r="BV300" s="129"/>
      <c r="BW300" s="128" t="str">
        <f>FH300</f>
        <v/>
      </c>
      <c r="BX300" s="129"/>
      <c r="BY300" s="128" t="str">
        <f>FJ300</f>
        <v/>
      </c>
      <c r="BZ300" s="129"/>
      <c r="CA300" s="128" t="str">
        <f>FL300</f>
        <v/>
      </c>
      <c r="CB300" s="127"/>
      <c r="CC300" s="176"/>
      <c r="CD300" s="153"/>
      <c r="CE300" s="176"/>
      <c r="CF300" s="153"/>
      <c r="CG300" s="342" t="s">
        <v>222</v>
      </c>
      <c r="CH300" s="127"/>
      <c r="CI300" s="177" t="str">
        <f>GQ300</f>
        <v>0</v>
      </c>
      <c r="CJ300" s="178"/>
      <c r="CK300" s="177" t="str">
        <f>GS300</f>
        <v/>
      </c>
      <c r="CL300" s="178"/>
      <c r="CM300" s="177" t="str">
        <f>GU300</f>
        <v/>
      </c>
      <c r="CN300" s="178"/>
      <c r="CO300" s="177" t="str">
        <f>GW300</f>
        <v/>
      </c>
      <c r="CP300" s="178"/>
      <c r="CQ300" s="109"/>
      <c r="CR300" s="109"/>
      <c r="CS300" s="109"/>
      <c r="CV300" s="651" t="str">
        <f>IF('TRUST VREALYS QUESTIONNAIRE'!T31="NO",'TRUST VREALYS QUESTIONNAIRE'!AK32,'TRUST VREALYS QUESTIONNAIRE'!AE33)</f>
        <v/>
      </c>
      <c r="CW300" s="652"/>
      <c r="CX300" s="653"/>
      <c r="CY300" s="109"/>
      <c r="CZ300" s="131" t="str">
        <f>MID($CV300,CZ$25,1)</f>
        <v/>
      </c>
      <c r="DA300" s="109"/>
      <c r="DB300" s="131" t="str">
        <f>MID($CV300,DB$25,1)</f>
        <v/>
      </c>
      <c r="DC300" s="109"/>
      <c r="DD300" s="131" t="str">
        <f>MID($CV300,DD$25,1)</f>
        <v/>
      </c>
      <c r="DE300" s="109"/>
      <c r="DF300" s="131" t="str">
        <f>MID($CV300,DF$25,1)</f>
        <v/>
      </c>
      <c r="DG300" s="109"/>
      <c r="DH300" s="131" t="str">
        <f>MID($CV300,DH$25,1)</f>
        <v/>
      </c>
      <c r="DI300" s="109"/>
      <c r="DJ300" s="131" t="str">
        <f>MID($CV300,DJ$25,1)</f>
        <v/>
      </c>
      <c r="DK300" s="109"/>
      <c r="DL300" s="131" t="str">
        <f>MID($CV300,DL$25,1)</f>
        <v/>
      </c>
      <c r="DM300" s="109"/>
      <c r="DN300" s="131" t="str">
        <f>MID($CV300,DN$25,1)</f>
        <v/>
      </c>
      <c r="DO300" s="109"/>
      <c r="DP300" s="131" t="str">
        <f>MID($CV300,DP$25,1)</f>
        <v/>
      </c>
      <c r="DQ300" s="109"/>
      <c r="DR300" s="131" t="str">
        <f>MID($CV300,DR$25,1)</f>
        <v/>
      </c>
      <c r="DS300" s="109"/>
      <c r="DT300" s="131" t="str">
        <f>MID($CV300,DT$25,1)</f>
        <v/>
      </c>
      <c r="DU300" s="109"/>
      <c r="DV300" s="131" t="str">
        <f>MID($CV300,DV$25,1)</f>
        <v/>
      </c>
      <c r="DW300" s="109"/>
      <c r="DX300" s="131" t="str">
        <f>MID($CV300,DX$25,1)</f>
        <v/>
      </c>
      <c r="DY300" s="109"/>
      <c r="DZ300" s="131" t="str">
        <f>MID($CV300,DZ$25,1)</f>
        <v/>
      </c>
      <c r="EA300" s="109"/>
      <c r="EB300" s="131" t="str">
        <f>MID($CV300,EB$25,1)</f>
        <v/>
      </c>
      <c r="EC300" s="109"/>
      <c r="ED300" s="131" t="str">
        <f>MID($CV300,ED$25,1)</f>
        <v/>
      </c>
      <c r="EE300" s="109"/>
      <c r="EF300" s="131" t="str">
        <f>MID($CV300,EF$25,1)</f>
        <v/>
      </c>
      <c r="EG300" s="109"/>
      <c r="EH300" s="131" t="str">
        <f>MID($CV300,EH$25,1)</f>
        <v/>
      </c>
      <c r="EI300" s="109"/>
      <c r="EJ300" s="131" t="str">
        <f>MID($CV300,EJ$25,1)</f>
        <v/>
      </c>
      <c r="EK300" s="109"/>
      <c r="EL300" s="131" t="str">
        <f>MID($CV300,EL$25,1)</f>
        <v/>
      </c>
      <c r="EM300" s="109"/>
      <c r="EN300" s="131" t="str">
        <f>MID($CV300,EN$25,1)</f>
        <v/>
      </c>
      <c r="EO300" s="109"/>
      <c r="EP300" s="131" t="str">
        <f>MID($CV300,EP$25,1)</f>
        <v/>
      </c>
      <c r="EQ300" s="109"/>
      <c r="ER300" s="131" t="str">
        <f>MID($CV300,ER$25,1)</f>
        <v/>
      </c>
      <c r="ES300" s="109"/>
      <c r="ET300" s="131" t="str">
        <f>MID($CV300,ET$25,1)</f>
        <v/>
      </c>
      <c r="EU300" s="109"/>
      <c r="EV300" s="131" t="str">
        <f>MID($CV300,EV$25,1)</f>
        <v/>
      </c>
      <c r="EW300" s="109"/>
      <c r="EX300" s="131" t="str">
        <f>MID($CV300,EX$25,1)</f>
        <v/>
      </c>
      <c r="EY300" s="109"/>
      <c r="EZ300" s="131" t="str">
        <f>MID($CV300,EZ$25,1)</f>
        <v/>
      </c>
      <c r="FA300" s="109"/>
      <c r="FB300" s="131" t="str">
        <f>MID($CV300,FB$25,1)</f>
        <v/>
      </c>
      <c r="FC300" s="109"/>
      <c r="FD300" s="131" t="str">
        <f>MID($CV300,FD$25,1)</f>
        <v/>
      </c>
      <c r="FE300" s="109"/>
      <c r="FF300" s="131" t="str">
        <f>MID($CV300,FF$25,1)</f>
        <v/>
      </c>
      <c r="FG300" s="109"/>
      <c r="FH300" s="131" t="str">
        <f>MID($CV300,FH$25,1)</f>
        <v/>
      </c>
      <c r="FI300" s="109"/>
      <c r="FJ300" s="131" t="str">
        <f>MID($CV300,FJ$25,1)</f>
        <v/>
      </c>
      <c r="FK300" s="109"/>
      <c r="FL300" s="131" t="str">
        <f>MID($CV300,FL$25,1)</f>
        <v/>
      </c>
      <c r="FM300" s="109"/>
      <c r="FN300" s="131" t="str">
        <f>MID($CV300,FN$25,1)</f>
        <v/>
      </c>
      <c r="FO300" s="109"/>
      <c r="FP300" s="131" t="str">
        <f>MID($CV300,FP$25,1)</f>
        <v/>
      </c>
      <c r="FQ300" s="109"/>
      <c r="FR300" s="131" t="str">
        <f>MID($CV300,FR$25,1)</f>
        <v/>
      </c>
      <c r="FS300" s="109"/>
      <c r="FT300" s="131" t="str">
        <f>MID($CV300,FT$25,1)</f>
        <v/>
      </c>
      <c r="FU300" s="109"/>
      <c r="FV300" s="131" t="str">
        <f>MID($CV300,FV$25,1)</f>
        <v/>
      </c>
      <c r="FW300" s="109"/>
      <c r="FX300" s="131" t="str">
        <f>MID($CV300,FX$25,1)</f>
        <v/>
      </c>
      <c r="FY300" s="109"/>
      <c r="FZ300" s="131" t="str">
        <f>MID($CV300,FZ$25,1)</f>
        <v/>
      </c>
      <c r="GA300" s="109"/>
      <c r="GB300" s="131" t="str">
        <f>MID($CV300,GB$25,1)</f>
        <v/>
      </c>
      <c r="GC300" s="109"/>
      <c r="GD300" s="131" t="str">
        <f>MID($CV300,GD$25,1)</f>
        <v/>
      </c>
      <c r="GE300" s="109"/>
      <c r="GF300" s="131" t="str">
        <f>MID($CV300,GF$25,1)</f>
        <v/>
      </c>
      <c r="GG300" s="109"/>
      <c r="GH300" s="131" t="str">
        <f>MID($CV300,GH$25,1)</f>
        <v/>
      </c>
      <c r="GI300" s="109"/>
      <c r="GJ300" s="131" t="str">
        <f>MID($CV300,GJ$25,1)</f>
        <v/>
      </c>
      <c r="GK300" s="109"/>
      <c r="GL300" s="109"/>
      <c r="GM300" s="666">
        <f>'TRUST VREALYS QUESTIONNAIRE'!T30</f>
        <v>0</v>
      </c>
      <c r="GN300" s="652"/>
      <c r="GO300" s="653"/>
      <c r="GP300" s="109"/>
      <c r="GQ300" s="131" t="str">
        <f>MID($GM300,GQ$84,1)</f>
        <v>0</v>
      </c>
      <c r="GR300" s="109"/>
      <c r="GS300" s="131" t="str">
        <f>MID($GM300,GS$84,1)</f>
        <v/>
      </c>
      <c r="GT300" s="109"/>
      <c r="GU300" s="131" t="str">
        <f>MID($GM300,GU$84,1)</f>
        <v/>
      </c>
      <c r="GV300" s="109"/>
      <c r="GW300" s="131" t="str">
        <f>MID($GM300,GW$84,1)</f>
        <v/>
      </c>
      <c r="GX300" s="109"/>
      <c r="GY300" s="131" t="str">
        <f>MID($GM300,GY$84,1)</f>
        <v/>
      </c>
      <c r="GZ300" s="109"/>
      <c r="HA300" s="109"/>
      <c r="HB300" s="109"/>
      <c r="HC300" s="109"/>
      <c r="HD300" s="109"/>
      <c r="HE300" s="109"/>
      <c r="HF300" s="109"/>
      <c r="HG300" s="109"/>
    </row>
    <row r="301" spans="2:215" s="161" customFormat="1" ht="3" customHeight="1" x14ac:dyDescent="0.25">
      <c r="B301" s="109"/>
      <c r="C301" s="109"/>
      <c r="D301" s="109"/>
      <c r="E301" s="126"/>
      <c r="F301" s="109"/>
      <c r="G301" s="109"/>
      <c r="H301" s="109"/>
      <c r="I301" s="109"/>
      <c r="J301" s="109"/>
      <c r="K301" s="109"/>
      <c r="L301" s="109"/>
      <c r="M301" s="109"/>
      <c r="N301" s="127"/>
      <c r="O301" s="127"/>
      <c r="P301" s="127"/>
      <c r="Q301" s="127"/>
      <c r="R301" s="127"/>
      <c r="S301" s="127"/>
      <c r="T301" s="127"/>
      <c r="U301" s="127"/>
      <c r="V301" s="127"/>
      <c r="W301" s="127"/>
      <c r="X301" s="127"/>
      <c r="Y301" s="127"/>
      <c r="Z301" s="127"/>
      <c r="AA301" s="127"/>
      <c r="AB301" s="127"/>
      <c r="AC301" s="127"/>
      <c r="AD301" s="127"/>
      <c r="AE301" s="127"/>
      <c r="AF301" s="127"/>
      <c r="AG301" s="127"/>
      <c r="AH301" s="127"/>
      <c r="AI301" s="127"/>
      <c r="AJ301" s="127"/>
      <c r="AK301" s="127"/>
      <c r="AL301" s="127"/>
      <c r="AM301" s="127"/>
      <c r="AN301" s="127"/>
      <c r="AO301" s="127"/>
      <c r="AP301" s="127"/>
      <c r="AQ301" s="127"/>
      <c r="AR301" s="127"/>
      <c r="AS301" s="127"/>
      <c r="AT301" s="127"/>
      <c r="AU301" s="127"/>
      <c r="AV301" s="127"/>
      <c r="AW301" s="127"/>
      <c r="AX301" s="127"/>
      <c r="AY301" s="127"/>
      <c r="AZ301" s="127"/>
      <c r="BA301" s="127"/>
      <c r="BB301" s="127"/>
      <c r="BC301" s="127"/>
      <c r="BD301" s="127"/>
      <c r="BE301" s="127"/>
      <c r="BF301" s="127"/>
      <c r="BG301" s="127"/>
      <c r="BH301" s="127"/>
      <c r="BI301" s="127"/>
      <c r="BJ301" s="127"/>
      <c r="BK301" s="127"/>
      <c r="BL301" s="127"/>
      <c r="BM301" s="127"/>
      <c r="BN301" s="127"/>
      <c r="BO301" s="127"/>
      <c r="BP301" s="127"/>
      <c r="BQ301" s="127"/>
      <c r="BR301" s="127"/>
      <c r="BS301" s="127"/>
      <c r="BT301" s="127"/>
      <c r="BU301" s="127"/>
      <c r="BV301" s="127"/>
      <c r="BW301" s="127"/>
      <c r="BX301" s="127"/>
      <c r="BY301" s="127"/>
      <c r="BZ301" s="127"/>
      <c r="CA301" s="127"/>
      <c r="CB301" s="127"/>
      <c r="CC301" s="176"/>
      <c r="CD301" s="153"/>
      <c r="CE301" s="176"/>
      <c r="CF301" s="153"/>
      <c r="CG301" s="176"/>
      <c r="CH301" s="153"/>
      <c r="CI301" s="178"/>
      <c r="CJ301" s="178"/>
      <c r="CK301" s="178"/>
      <c r="CL301" s="153"/>
      <c r="CM301" s="176"/>
      <c r="CN301" s="153"/>
      <c r="CO301" s="176"/>
      <c r="CP301" s="136"/>
      <c r="CQ301" s="109"/>
      <c r="CR301" s="109"/>
      <c r="CS301" s="109"/>
      <c r="CV301" s="109"/>
      <c r="CW301" s="109"/>
      <c r="CX301" s="109"/>
      <c r="CY301" s="109"/>
      <c r="CZ301" s="109"/>
      <c r="DA301" s="109"/>
      <c r="DB301" s="109"/>
      <c r="DC301" s="109"/>
      <c r="DD301" s="109"/>
      <c r="DE301" s="109"/>
      <c r="DF301" s="109"/>
      <c r="DG301" s="109"/>
      <c r="DH301" s="109"/>
      <c r="DI301" s="109"/>
      <c r="DJ301" s="109"/>
      <c r="DK301" s="109"/>
      <c r="DL301" s="109"/>
      <c r="DM301" s="109"/>
      <c r="DN301" s="109"/>
      <c r="DO301" s="109"/>
      <c r="DP301" s="109"/>
      <c r="DQ301" s="109"/>
      <c r="DR301" s="109"/>
      <c r="DS301" s="109"/>
      <c r="DT301" s="109"/>
      <c r="DU301" s="109"/>
      <c r="DV301" s="109"/>
      <c r="DW301" s="109"/>
      <c r="DX301" s="109"/>
      <c r="DY301" s="109"/>
      <c r="DZ301" s="109"/>
      <c r="EA301" s="109"/>
      <c r="EB301" s="109"/>
      <c r="EC301" s="109"/>
      <c r="ED301" s="109"/>
      <c r="EE301" s="109"/>
      <c r="EF301" s="109"/>
      <c r="EG301" s="109"/>
      <c r="EH301" s="109"/>
      <c r="EI301" s="109"/>
      <c r="EJ301" s="109"/>
      <c r="EK301" s="109"/>
      <c r="EL301" s="109"/>
      <c r="EM301" s="109"/>
      <c r="EN301" s="109"/>
      <c r="EO301" s="109"/>
      <c r="EP301" s="109"/>
      <c r="EQ301" s="109"/>
      <c r="ER301" s="109"/>
      <c r="ES301" s="109"/>
      <c r="ET301" s="109"/>
      <c r="EU301" s="109"/>
      <c r="EV301" s="109"/>
      <c r="EW301" s="109"/>
      <c r="EX301" s="109"/>
      <c r="EY301" s="109"/>
      <c r="EZ301" s="109"/>
      <c r="FA301" s="109"/>
      <c r="FB301" s="109"/>
      <c r="FC301" s="109"/>
      <c r="FD301" s="109"/>
      <c r="FE301" s="109"/>
      <c r="FF301" s="109"/>
      <c r="FG301" s="109"/>
      <c r="FH301" s="109"/>
      <c r="FI301" s="109"/>
      <c r="FJ301" s="109"/>
      <c r="FK301" s="109"/>
      <c r="FL301" s="109"/>
      <c r="FM301" s="109"/>
      <c r="FN301" s="109"/>
      <c r="FO301" s="109"/>
      <c r="FP301" s="109"/>
      <c r="FQ301" s="109"/>
      <c r="FR301" s="109"/>
      <c r="FS301" s="109"/>
      <c r="FT301" s="109"/>
      <c r="FU301" s="109"/>
      <c r="FV301" s="109"/>
      <c r="FW301" s="109"/>
      <c r="FX301" s="109"/>
      <c r="FY301" s="109"/>
      <c r="FZ301" s="109"/>
      <c r="GA301" s="109"/>
      <c r="GB301" s="109"/>
      <c r="GC301" s="109"/>
      <c r="GD301" s="109"/>
      <c r="GE301" s="109"/>
      <c r="GF301" s="109"/>
      <c r="GG301" s="109"/>
      <c r="GH301" s="109"/>
      <c r="GI301" s="109"/>
      <c r="GJ301" s="109"/>
      <c r="GK301" s="109"/>
      <c r="GL301" s="109"/>
      <c r="GM301" s="109"/>
      <c r="GN301" s="109"/>
      <c r="GO301" s="109"/>
      <c r="GP301" s="109"/>
      <c r="GQ301" s="109"/>
      <c r="GR301" s="109"/>
      <c r="GS301" s="109"/>
      <c r="GT301" s="109"/>
      <c r="GU301" s="109"/>
      <c r="GV301" s="109"/>
      <c r="GW301" s="109"/>
      <c r="GX301" s="109"/>
      <c r="GY301" s="109"/>
      <c r="GZ301" s="109"/>
      <c r="HA301" s="109"/>
      <c r="HB301" s="109"/>
      <c r="HC301" s="109"/>
      <c r="HD301" s="109"/>
      <c r="HE301" s="109"/>
      <c r="HF301" s="109"/>
      <c r="HG301" s="109"/>
    </row>
    <row r="302" spans="2:215" s="161" customFormat="1" ht="13.2" customHeight="1" x14ac:dyDescent="0.25">
      <c r="B302" s="109"/>
      <c r="C302" s="109"/>
      <c r="D302" s="126" t="s">
        <v>223</v>
      </c>
      <c r="E302" s="109"/>
      <c r="F302" s="109"/>
      <c r="G302" s="109"/>
      <c r="H302" s="109"/>
      <c r="I302" s="109"/>
      <c r="J302" s="109"/>
      <c r="K302" s="109"/>
      <c r="L302" s="109"/>
      <c r="M302" s="109"/>
      <c r="N302" s="127"/>
      <c r="O302" s="128" t="str">
        <f>CZ302</f>
        <v/>
      </c>
      <c r="P302" s="129"/>
      <c r="Q302" s="128" t="str">
        <f>DB302</f>
        <v/>
      </c>
      <c r="R302" s="129"/>
      <c r="S302" s="128" t="str">
        <f>DD302</f>
        <v/>
      </c>
      <c r="T302" s="129"/>
      <c r="U302" s="128" t="str">
        <f>DF302</f>
        <v/>
      </c>
      <c r="V302" s="129"/>
      <c r="W302" s="128" t="str">
        <f>DH302</f>
        <v/>
      </c>
      <c r="X302" s="129"/>
      <c r="Y302" s="128" t="str">
        <f>DJ302</f>
        <v/>
      </c>
      <c r="Z302" s="129"/>
      <c r="AA302" s="128" t="str">
        <f>DL302</f>
        <v/>
      </c>
      <c r="AB302" s="129"/>
      <c r="AC302" s="128" t="str">
        <f>DN302</f>
        <v/>
      </c>
      <c r="AD302" s="129"/>
      <c r="AE302" s="128" t="str">
        <f>DP302</f>
        <v/>
      </c>
      <c r="AF302" s="129"/>
      <c r="AG302" s="128" t="str">
        <f>DR302</f>
        <v/>
      </c>
      <c r="AH302" s="129"/>
      <c r="AI302" s="128" t="str">
        <f>DT302</f>
        <v/>
      </c>
      <c r="AJ302" s="129"/>
      <c r="AK302" s="128" t="str">
        <f>DV302</f>
        <v/>
      </c>
      <c r="AL302" s="129"/>
      <c r="AM302" s="128" t="str">
        <f>DX302</f>
        <v/>
      </c>
      <c r="AN302" s="129"/>
      <c r="AO302" s="128" t="str">
        <f>DZ302</f>
        <v/>
      </c>
      <c r="AP302" s="127"/>
      <c r="AQ302" s="139" t="str">
        <f>EB302</f>
        <v/>
      </c>
      <c r="AR302" s="127"/>
      <c r="AS302" s="139" t="str">
        <f>ED302</f>
        <v/>
      </c>
      <c r="AT302" s="127"/>
      <c r="AU302" s="139" t="str">
        <f>EF302</f>
        <v/>
      </c>
      <c r="AV302" s="127"/>
      <c r="AW302" s="139" t="str">
        <f>EH302</f>
        <v/>
      </c>
      <c r="AX302" s="127"/>
      <c r="AY302" s="139" t="str">
        <f>EJ302</f>
        <v/>
      </c>
      <c r="AZ302" s="127"/>
      <c r="BA302" s="128" t="str">
        <f>EL302</f>
        <v/>
      </c>
      <c r="BB302" s="129"/>
      <c r="BC302" s="128" t="str">
        <f>EN302</f>
        <v/>
      </c>
      <c r="BD302" s="129"/>
      <c r="BE302" s="128" t="str">
        <f>EP302</f>
        <v/>
      </c>
      <c r="BF302" s="129"/>
      <c r="BG302" s="128" t="str">
        <f>ER302</f>
        <v/>
      </c>
      <c r="BH302" s="129"/>
      <c r="BI302" s="128" t="str">
        <f>ET302</f>
        <v/>
      </c>
      <c r="BJ302" s="129"/>
      <c r="BK302" s="128" t="str">
        <f>EV302</f>
        <v/>
      </c>
      <c r="BL302" s="129"/>
      <c r="BM302" s="128" t="str">
        <f>EX302</f>
        <v/>
      </c>
      <c r="BN302" s="129"/>
      <c r="BO302" s="128" t="str">
        <f>EZ302</f>
        <v/>
      </c>
      <c r="BP302" s="129"/>
      <c r="BQ302" s="128" t="str">
        <f>FB302</f>
        <v/>
      </c>
      <c r="BR302" s="129"/>
      <c r="BS302" s="128" t="str">
        <f>FD302</f>
        <v/>
      </c>
      <c r="BT302" s="129"/>
      <c r="BU302" s="128" t="str">
        <f>FF302</f>
        <v/>
      </c>
      <c r="BV302" s="129"/>
      <c r="BW302" s="128" t="str">
        <f>FH302</f>
        <v/>
      </c>
      <c r="BX302" s="129"/>
      <c r="BY302" s="128" t="str">
        <f>FJ302</f>
        <v/>
      </c>
      <c r="BZ302" s="129"/>
      <c r="CA302" s="128" t="str">
        <f>FL302</f>
        <v/>
      </c>
      <c r="CB302" s="127"/>
      <c r="CC302" s="139" t="str">
        <f>FN302</f>
        <v/>
      </c>
      <c r="CD302" s="127"/>
      <c r="CE302" s="139" t="str">
        <f>FP302</f>
        <v/>
      </c>
      <c r="CF302" s="127"/>
      <c r="CG302" s="139" t="str">
        <f>FR302</f>
        <v/>
      </c>
      <c r="CH302" s="127"/>
      <c r="CI302" s="139" t="str">
        <f>FT302</f>
        <v/>
      </c>
      <c r="CJ302" s="127"/>
      <c r="CK302" s="139" t="str">
        <f>FV302</f>
        <v/>
      </c>
      <c r="CL302" s="127"/>
      <c r="CM302" s="139" t="str">
        <f>FX302</f>
        <v/>
      </c>
      <c r="CN302" s="127"/>
      <c r="CO302" s="139" t="str">
        <f>FZ302</f>
        <v/>
      </c>
      <c r="CP302" s="109"/>
      <c r="CQ302" s="109"/>
      <c r="CR302" s="109"/>
      <c r="CS302" s="109"/>
      <c r="CV302" s="651" t="str">
        <f>IF('TRUST VREALYS QUESTIONNAIRE'!T31="NO",'TRUST VREALYS QUESTIONNAIRE'!AI32,'TRUST VREALYS QUESTIONNAIRE'!AG33)</f>
        <v/>
      </c>
      <c r="CW302" s="652"/>
      <c r="CX302" s="653"/>
      <c r="CY302" s="109"/>
      <c r="CZ302" s="131" t="str">
        <f>MID($CV302,CZ$25,1)</f>
        <v/>
      </c>
      <c r="DA302" s="109"/>
      <c r="DB302" s="131" t="str">
        <f>MID($CV302,DB$25,1)</f>
        <v/>
      </c>
      <c r="DC302" s="109"/>
      <c r="DD302" s="131" t="str">
        <f>MID($CV302,DD$25,1)</f>
        <v/>
      </c>
      <c r="DE302" s="109"/>
      <c r="DF302" s="131" t="str">
        <f>MID($CV302,DF$25,1)</f>
        <v/>
      </c>
      <c r="DG302" s="109"/>
      <c r="DH302" s="131" t="str">
        <f>MID($CV302,DH$25,1)</f>
        <v/>
      </c>
      <c r="DI302" s="109"/>
      <c r="DJ302" s="131" t="str">
        <f>MID($CV302,DJ$25,1)</f>
        <v/>
      </c>
      <c r="DK302" s="109"/>
      <c r="DL302" s="131" t="str">
        <f>MID($CV302,DL$25,1)</f>
        <v/>
      </c>
      <c r="DM302" s="109"/>
      <c r="DN302" s="131" t="str">
        <f>MID($CV302,DN$25,1)</f>
        <v/>
      </c>
      <c r="DO302" s="109"/>
      <c r="DP302" s="131" t="str">
        <f>MID($CV302,DP$25,1)</f>
        <v/>
      </c>
      <c r="DQ302" s="109"/>
      <c r="DR302" s="131" t="str">
        <f>MID($CV302,DR$25,1)</f>
        <v/>
      </c>
      <c r="DS302" s="109"/>
      <c r="DT302" s="131" t="str">
        <f>MID($CV302,DT$25,1)</f>
        <v/>
      </c>
      <c r="DU302" s="109"/>
      <c r="DV302" s="131" t="str">
        <f>MID($CV302,DV$25,1)</f>
        <v/>
      </c>
      <c r="DW302" s="109"/>
      <c r="DX302" s="131" t="str">
        <f>MID($CV302,DX$25,1)</f>
        <v/>
      </c>
      <c r="DY302" s="109"/>
      <c r="DZ302" s="131" t="str">
        <f>MID($CV302,DZ$25,1)</f>
        <v/>
      </c>
      <c r="EA302" s="109"/>
      <c r="EB302" s="131" t="str">
        <f>MID($CV302,EB$25,1)</f>
        <v/>
      </c>
      <c r="EC302" s="109"/>
      <c r="ED302" s="131" t="str">
        <f>MID($CV302,ED$25,1)</f>
        <v/>
      </c>
      <c r="EE302" s="109"/>
      <c r="EF302" s="131" t="str">
        <f>MID($CV302,EF$25,1)</f>
        <v/>
      </c>
      <c r="EG302" s="109"/>
      <c r="EH302" s="131" t="str">
        <f>MID($CV302,EH$25,1)</f>
        <v/>
      </c>
      <c r="EI302" s="109"/>
      <c r="EJ302" s="131" t="str">
        <f>MID($CV302,EJ$25,1)</f>
        <v/>
      </c>
      <c r="EK302" s="109"/>
      <c r="EL302" s="131" t="str">
        <f>MID($CV302,EL$25,1)</f>
        <v/>
      </c>
      <c r="EM302" s="109"/>
      <c r="EN302" s="131" t="str">
        <f>MID($CV302,EN$25,1)</f>
        <v/>
      </c>
      <c r="EO302" s="109"/>
      <c r="EP302" s="131" t="str">
        <f>MID($CV302,EP$25,1)</f>
        <v/>
      </c>
      <c r="EQ302" s="109"/>
      <c r="ER302" s="131" t="str">
        <f>MID($CV302,ER$25,1)</f>
        <v/>
      </c>
      <c r="ES302" s="109"/>
      <c r="ET302" s="131" t="str">
        <f>MID($CV302,ET$25,1)</f>
        <v/>
      </c>
      <c r="EU302" s="109"/>
      <c r="EV302" s="131" t="str">
        <f>MID($CV302,EV$25,1)</f>
        <v/>
      </c>
      <c r="EW302" s="109"/>
      <c r="EX302" s="131" t="str">
        <f>MID($CV302,EX$25,1)</f>
        <v/>
      </c>
      <c r="EY302" s="109"/>
      <c r="EZ302" s="131" t="str">
        <f>MID($CV302,EZ$25,1)</f>
        <v/>
      </c>
      <c r="FA302" s="109"/>
      <c r="FB302" s="131" t="str">
        <f>MID($CV302,FB$25,1)</f>
        <v/>
      </c>
      <c r="FC302" s="109"/>
      <c r="FD302" s="131" t="str">
        <f>MID($CV302,FD$25,1)</f>
        <v/>
      </c>
      <c r="FE302" s="109"/>
      <c r="FF302" s="131" t="str">
        <f>MID($CV302,FF$25,1)</f>
        <v/>
      </c>
      <c r="FG302" s="109"/>
      <c r="FH302" s="131" t="str">
        <f>MID($CV302,FH$25,1)</f>
        <v/>
      </c>
      <c r="FI302" s="109"/>
      <c r="FJ302" s="131" t="str">
        <f>MID($CV302,FJ$25,1)</f>
        <v/>
      </c>
      <c r="FK302" s="109"/>
      <c r="FL302" s="131" t="str">
        <f>MID($CV302,FL$25,1)</f>
        <v/>
      </c>
      <c r="FM302" s="109"/>
      <c r="FN302" s="131" t="str">
        <f>MID($CV302,FN$25,1)</f>
        <v/>
      </c>
      <c r="FO302" s="109"/>
      <c r="FP302" s="131" t="str">
        <f>MID($CV302,FP$25,1)</f>
        <v/>
      </c>
      <c r="FQ302" s="109"/>
      <c r="FR302" s="131" t="str">
        <f>MID($CV302,FR$25,1)</f>
        <v/>
      </c>
      <c r="FS302" s="109"/>
      <c r="FT302" s="131" t="str">
        <f>MID($CV302,FT$25,1)</f>
        <v/>
      </c>
      <c r="FU302" s="109"/>
      <c r="FV302" s="131" t="str">
        <f>MID($CV302,FV$25,1)</f>
        <v/>
      </c>
      <c r="FW302" s="109"/>
      <c r="FX302" s="131" t="str">
        <f>MID($CV302,FX$25,1)</f>
        <v/>
      </c>
      <c r="FY302" s="109"/>
      <c r="FZ302" s="131" t="str">
        <f>MID($CV302,FZ$25,1)</f>
        <v/>
      </c>
      <c r="GA302" s="109"/>
      <c r="GB302" s="131" t="str">
        <f>MID($CV302,GB$25,1)</f>
        <v/>
      </c>
      <c r="GC302" s="109"/>
      <c r="GD302" s="131" t="str">
        <f>MID($CV302,GD$25,1)</f>
        <v/>
      </c>
      <c r="GE302" s="109"/>
      <c r="GF302" s="131" t="str">
        <f>MID($CV302,GF$25,1)</f>
        <v/>
      </c>
      <c r="GG302" s="109"/>
      <c r="GH302" s="131" t="str">
        <f>MID($CV302,GH$25,1)</f>
        <v/>
      </c>
      <c r="GI302" s="109"/>
      <c r="GJ302" s="131" t="str">
        <f>MID($CV302,GJ$25,1)</f>
        <v/>
      </c>
      <c r="GK302" s="109"/>
      <c r="GL302" s="109"/>
      <c r="GM302" s="109"/>
      <c r="GN302" s="109"/>
      <c r="GO302" s="109"/>
      <c r="GP302" s="109"/>
      <c r="GQ302" s="109"/>
      <c r="GR302" s="109"/>
      <c r="GS302" s="109"/>
      <c r="GT302" s="109"/>
      <c r="GU302" s="109"/>
      <c r="GV302" s="109"/>
      <c r="GW302" s="109"/>
      <c r="GX302" s="109"/>
      <c r="GY302" s="109"/>
      <c r="GZ302" s="109"/>
      <c r="HA302" s="109"/>
      <c r="HB302" s="109"/>
      <c r="HC302" s="109"/>
      <c r="HD302" s="109"/>
      <c r="HE302" s="109"/>
      <c r="HF302" s="109"/>
      <c r="HG302" s="109"/>
    </row>
    <row r="303" spans="2:215" s="161" customFormat="1" ht="3" customHeight="1" x14ac:dyDescent="0.25">
      <c r="B303" s="109"/>
      <c r="C303" s="109"/>
      <c r="D303" s="109"/>
      <c r="E303" s="126"/>
      <c r="F303" s="109"/>
      <c r="G303" s="109"/>
      <c r="H303" s="109"/>
      <c r="I303" s="109"/>
      <c r="J303" s="109"/>
      <c r="K303" s="109"/>
      <c r="L303" s="109"/>
      <c r="M303" s="109"/>
      <c r="N303" s="127"/>
      <c r="O303" s="127"/>
      <c r="P303" s="127"/>
      <c r="Q303" s="127"/>
      <c r="R303" s="127"/>
      <c r="S303" s="127"/>
      <c r="T303" s="127"/>
      <c r="U303" s="127"/>
      <c r="V303" s="127"/>
      <c r="W303" s="127"/>
      <c r="X303" s="127"/>
      <c r="Y303" s="127"/>
      <c r="Z303" s="127"/>
      <c r="AA303" s="127"/>
      <c r="AB303" s="127"/>
      <c r="AC303" s="127"/>
      <c r="AD303" s="127"/>
      <c r="AE303" s="127"/>
      <c r="AF303" s="127"/>
      <c r="AG303" s="127"/>
      <c r="AH303" s="127"/>
      <c r="AI303" s="127"/>
      <c r="AJ303" s="127"/>
      <c r="AK303" s="127"/>
      <c r="AL303" s="127"/>
      <c r="AM303" s="127"/>
      <c r="AN303" s="127"/>
      <c r="AO303" s="127"/>
      <c r="AP303" s="127"/>
      <c r="AQ303" s="127"/>
      <c r="AR303" s="127"/>
      <c r="AS303" s="127"/>
      <c r="AT303" s="127"/>
      <c r="AU303" s="127"/>
      <c r="AV303" s="127"/>
      <c r="AW303" s="127"/>
      <c r="AX303" s="127"/>
      <c r="AY303" s="127"/>
      <c r="AZ303" s="127"/>
      <c r="BA303" s="127"/>
      <c r="BB303" s="127"/>
      <c r="BC303" s="127"/>
      <c r="BD303" s="127"/>
      <c r="BE303" s="127"/>
      <c r="BF303" s="127"/>
      <c r="BG303" s="127"/>
      <c r="BH303" s="127"/>
      <c r="BI303" s="127"/>
      <c r="BJ303" s="127"/>
      <c r="BK303" s="127"/>
      <c r="BL303" s="127"/>
      <c r="BM303" s="127"/>
      <c r="BN303" s="127"/>
      <c r="BO303" s="127"/>
      <c r="BP303" s="127"/>
      <c r="BQ303" s="127"/>
      <c r="BR303" s="127"/>
      <c r="BS303" s="127"/>
      <c r="BT303" s="127"/>
      <c r="BU303" s="127"/>
      <c r="BV303" s="127"/>
      <c r="BW303" s="127"/>
      <c r="BX303" s="127"/>
      <c r="BY303" s="127"/>
      <c r="BZ303" s="127"/>
      <c r="CA303" s="127"/>
      <c r="CB303" s="127"/>
      <c r="CC303" s="127"/>
      <c r="CD303" s="127"/>
      <c r="CE303" s="127"/>
      <c r="CF303" s="127"/>
      <c r="CG303" s="127"/>
      <c r="CH303" s="127"/>
      <c r="CI303" s="127"/>
      <c r="CJ303" s="127"/>
      <c r="CK303" s="127"/>
      <c r="CL303" s="127"/>
      <c r="CM303" s="127"/>
      <c r="CN303" s="127"/>
      <c r="CO303" s="127"/>
      <c r="CP303" s="109"/>
      <c r="CQ303" s="109"/>
      <c r="CR303" s="109"/>
      <c r="CS303" s="109"/>
      <c r="CV303" s="109"/>
      <c r="CW303" s="109"/>
      <c r="CX303" s="109"/>
      <c r="CY303" s="109"/>
      <c r="CZ303" s="109"/>
      <c r="DA303" s="109"/>
      <c r="DB303" s="109"/>
      <c r="DC303" s="109"/>
      <c r="DD303" s="109"/>
      <c r="DE303" s="109"/>
      <c r="DF303" s="109"/>
      <c r="DG303" s="109"/>
      <c r="DH303" s="109"/>
      <c r="DI303" s="109"/>
      <c r="DJ303" s="109"/>
      <c r="DK303" s="109"/>
      <c r="DL303" s="109"/>
      <c r="DM303" s="109"/>
      <c r="DN303" s="109"/>
      <c r="DO303" s="109"/>
      <c r="DP303" s="109"/>
      <c r="DQ303" s="109"/>
      <c r="DR303" s="109"/>
      <c r="DS303" s="109"/>
      <c r="DT303" s="109"/>
      <c r="DU303" s="109"/>
      <c r="DV303" s="109"/>
      <c r="DW303" s="109"/>
      <c r="DX303" s="109"/>
      <c r="DY303" s="109"/>
      <c r="DZ303" s="109"/>
      <c r="EA303" s="109"/>
      <c r="EB303" s="109"/>
      <c r="EC303" s="109"/>
      <c r="ED303" s="109"/>
      <c r="EE303" s="109"/>
      <c r="EF303" s="109"/>
      <c r="EG303" s="109"/>
      <c r="EH303" s="109"/>
      <c r="EI303" s="109"/>
      <c r="EJ303" s="109"/>
      <c r="EK303" s="109"/>
      <c r="EL303" s="109"/>
      <c r="EM303" s="109"/>
      <c r="EN303" s="109"/>
      <c r="EO303" s="109"/>
      <c r="EP303" s="109"/>
      <c r="EQ303" s="109"/>
      <c r="ER303" s="109"/>
      <c r="ES303" s="109"/>
      <c r="ET303" s="109"/>
      <c r="EU303" s="109"/>
      <c r="EV303" s="109"/>
      <c r="EW303" s="109"/>
      <c r="EX303" s="109"/>
      <c r="EY303" s="109"/>
      <c r="EZ303" s="109"/>
      <c r="FA303" s="109"/>
      <c r="FB303" s="109"/>
      <c r="FC303" s="109"/>
      <c r="FD303" s="109"/>
      <c r="FE303" s="109"/>
      <c r="FF303" s="109"/>
      <c r="FG303" s="109"/>
      <c r="FH303" s="109"/>
      <c r="FI303" s="109"/>
      <c r="FJ303" s="109"/>
      <c r="FK303" s="109"/>
      <c r="FL303" s="109"/>
      <c r="FM303" s="109"/>
      <c r="FN303" s="109"/>
      <c r="FO303" s="109"/>
      <c r="FP303" s="109"/>
      <c r="FQ303" s="109"/>
      <c r="FR303" s="109"/>
      <c r="FS303" s="109"/>
      <c r="FT303" s="109"/>
      <c r="FU303" s="109"/>
      <c r="FV303" s="109"/>
      <c r="FW303" s="109"/>
      <c r="FX303" s="109"/>
      <c r="FY303" s="109"/>
      <c r="FZ303" s="109"/>
      <c r="GA303" s="109"/>
      <c r="GB303" s="109"/>
      <c r="GC303" s="109"/>
      <c r="GD303" s="109"/>
      <c r="GE303" s="109"/>
      <c r="GF303" s="109"/>
      <c r="GG303" s="109"/>
      <c r="GH303" s="109"/>
      <c r="GI303" s="109"/>
      <c r="GJ303" s="109"/>
      <c r="GK303" s="109"/>
      <c r="GL303" s="109"/>
      <c r="GM303" s="109"/>
      <c r="GN303" s="109"/>
      <c r="GO303" s="109"/>
      <c r="GP303" s="109"/>
      <c r="GQ303" s="109"/>
      <c r="GR303" s="109"/>
      <c r="GS303" s="109"/>
      <c r="GT303" s="109"/>
      <c r="GU303" s="109"/>
      <c r="GV303" s="109"/>
      <c r="GW303" s="109"/>
      <c r="GX303" s="109"/>
      <c r="GY303" s="109"/>
      <c r="GZ303" s="109"/>
      <c r="HA303" s="109"/>
      <c r="HB303" s="109"/>
      <c r="HC303" s="109"/>
      <c r="HD303" s="109"/>
      <c r="HE303" s="109"/>
      <c r="HF303" s="109"/>
      <c r="HG303" s="109"/>
    </row>
    <row r="304" spans="2:215" s="161" customFormat="1" ht="13.2" customHeight="1" x14ac:dyDescent="0.25">
      <c r="B304" s="109"/>
      <c r="C304" s="109"/>
      <c r="D304" s="126"/>
      <c r="E304" s="109"/>
      <c r="F304" s="109"/>
      <c r="G304" s="109"/>
      <c r="H304" s="109"/>
      <c r="I304" s="109"/>
      <c r="J304" s="109"/>
      <c r="K304" s="109"/>
      <c r="L304" s="109"/>
      <c r="M304" s="109"/>
      <c r="N304" s="127"/>
      <c r="O304" s="369"/>
      <c r="P304" s="127"/>
      <c r="Q304" s="369"/>
      <c r="R304" s="127"/>
      <c r="S304" s="369"/>
      <c r="T304" s="127"/>
      <c r="U304" s="369"/>
      <c r="V304" s="127"/>
      <c r="W304" s="369"/>
      <c r="X304" s="127"/>
      <c r="Y304" s="369"/>
      <c r="Z304" s="127"/>
      <c r="AA304" s="369"/>
      <c r="AB304" s="127"/>
      <c r="AC304" s="369"/>
      <c r="AD304" s="127"/>
      <c r="AE304" s="369"/>
      <c r="AF304" s="127"/>
      <c r="AG304" s="369"/>
      <c r="AH304" s="127"/>
      <c r="AI304" s="369"/>
      <c r="AJ304" s="127"/>
      <c r="AK304" s="369"/>
      <c r="AL304" s="127"/>
      <c r="AM304" s="369"/>
      <c r="AN304" s="127"/>
      <c r="AO304" s="369"/>
      <c r="AP304" s="127"/>
      <c r="AQ304" s="369"/>
      <c r="AR304" s="127"/>
      <c r="AS304" s="369"/>
      <c r="AT304" s="127"/>
      <c r="AU304" s="369"/>
      <c r="AV304" s="127"/>
      <c r="AW304" s="369"/>
      <c r="AX304" s="127"/>
      <c r="AY304" s="369"/>
      <c r="AZ304" s="127"/>
      <c r="BA304" s="369"/>
      <c r="BB304" s="127"/>
      <c r="BC304" s="369"/>
      <c r="BD304" s="127"/>
      <c r="BE304" s="369"/>
      <c r="BF304" s="127"/>
      <c r="BG304" s="369"/>
      <c r="BH304" s="127"/>
      <c r="BI304" s="369"/>
      <c r="BJ304" s="127"/>
      <c r="BK304" s="369"/>
      <c r="BL304" s="127"/>
      <c r="BM304" s="369"/>
      <c r="BN304" s="127"/>
      <c r="BO304" s="369"/>
      <c r="BP304" s="127"/>
      <c r="BQ304" s="369"/>
      <c r="BR304" s="127"/>
      <c r="BS304" s="369"/>
      <c r="BT304" s="127"/>
      <c r="BU304" s="369"/>
      <c r="BV304" s="127"/>
      <c r="BW304" s="369"/>
      <c r="BX304" s="127"/>
      <c r="BY304" s="369"/>
      <c r="BZ304" s="127"/>
      <c r="CA304" s="369"/>
      <c r="CB304" s="127"/>
      <c r="CC304" s="369"/>
      <c r="CD304" s="127"/>
      <c r="CE304" s="369"/>
      <c r="CF304" s="127"/>
      <c r="CG304" s="369"/>
      <c r="CH304" s="127"/>
      <c r="CI304" s="369"/>
      <c r="CJ304" s="127"/>
      <c r="CK304" s="369"/>
      <c r="CL304" s="127"/>
      <c r="CM304" s="369"/>
      <c r="CN304" s="127"/>
      <c r="CO304" s="369"/>
      <c r="CP304" s="109"/>
      <c r="CQ304" s="109"/>
      <c r="CR304" s="109"/>
      <c r="CS304" s="109"/>
      <c r="CV304" s="109"/>
      <c r="CW304" s="109"/>
      <c r="CX304" s="109"/>
      <c r="CY304" s="109"/>
      <c r="CZ304" s="109"/>
      <c r="DA304" s="109"/>
      <c r="DB304" s="109"/>
      <c r="DC304" s="109"/>
      <c r="DD304" s="109"/>
      <c r="DE304" s="109"/>
      <c r="DF304" s="109"/>
      <c r="DG304" s="109"/>
      <c r="DH304" s="109"/>
      <c r="DI304" s="109"/>
      <c r="DJ304" s="109"/>
      <c r="DK304" s="109"/>
      <c r="DL304" s="109"/>
      <c r="DM304" s="109"/>
      <c r="DN304" s="109"/>
      <c r="DO304" s="109"/>
      <c r="DP304" s="109"/>
      <c r="DQ304" s="109"/>
      <c r="DR304" s="109"/>
      <c r="DS304" s="109"/>
      <c r="DT304" s="109"/>
      <c r="DU304" s="109"/>
      <c r="DV304" s="109"/>
      <c r="DW304" s="109"/>
      <c r="DX304" s="109"/>
      <c r="DY304" s="109"/>
      <c r="DZ304" s="109"/>
      <c r="EA304" s="109"/>
      <c r="EB304" s="109"/>
      <c r="EC304" s="109"/>
      <c r="ED304" s="109"/>
      <c r="EE304" s="109"/>
      <c r="EF304" s="109"/>
      <c r="EG304" s="109"/>
      <c r="EH304" s="109"/>
      <c r="EI304" s="109"/>
      <c r="EJ304" s="109"/>
      <c r="EK304" s="109"/>
      <c r="EL304" s="109"/>
      <c r="EM304" s="109"/>
      <c r="EN304" s="109"/>
      <c r="EO304" s="109"/>
      <c r="EP304" s="109"/>
      <c r="EQ304" s="109"/>
      <c r="ER304" s="109"/>
      <c r="ES304" s="109"/>
      <c r="ET304" s="109"/>
      <c r="EU304" s="109"/>
      <c r="EV304" s="109"/>
      <c r="EW304" s="109"/>
      <c r="EX304" s="109"/>
      <c r="EY304" s="109"/>
      <c r="EZ304" s="109"/>
      <c r="FA304" s="109"/>
      <c r="FB304" s="109"/>
      <c r="FC304" s="109"/>
      <c r="FD304" s="109"/>
      <c r="FE304" s="109"/>
      <c r="FF304" s="109"/>
      <c r="FG304" s="109"/>
      <c r="FH304" s="109"/>
      <c r="FI304" s="109"/>
      <c r="FJ304" s="109"/>
      <c r="FK304" s="109"/>
      <c r="FL304" s="109"/>
      <c r="FM304" s="109"/>
      <c r="FN304" s="109"/>
      <c r="FO304" s="109"/>
      <c r="FP304" s="109"/>
      <c r="FQ304" s="109"/>
      <c r="FR304" s="109"/>
      <c r="FS304" s="109"/>
      <c r="FT304" s="109"/>
      <c r="FU304" s="109"/>
      <c r="FV304" s="109"/>
      <c r="FW304" s="109"/>
      <c r="FX304" s="109"/>
      <c r="FY304" s="109"/>
      <c r="FZ304" s="109"/>
      <c r="GA304" s="109"/>
      <c r="GB304" s="109"/>
      <c r="GC304" s="109"/>
      <c r="GD304" s="109"/>
      <c r="GE304" s="109"/>
      <c r="GF304" s="109"/>
      <c r="GG304" s="109"/>
      <c r="GH304" s="109"/>
      <c r="GI304" s="109"/>
      <c r="GJ304" s="109"/>
      <c r="GK304" s="109"/>
      <c r="GL304" s="109"/>
      <c r="GM304" s="109"/>
      <c r="GN304" s="109"/>
      <c r="GO304" s="109"/>
      <c r="GP304" s="109"/>
      <c r="GQ304" s="109"/>
      <c r="GR304" s="109"/>
      <c r="GS304" s="109"/>
      <c r="GT304" s="109"/>
      <c r="GU304" s="109"/>
      <c r="GV304" s="109"/>
      <c r="GW304" s="109"/>
      <c r="GX304" s="109"/>
      <c r="GY304" s="109"/>
      <c r="GZ304" s="109"/>
      <c r="HA304" s="109"/>
      <c r="HB304" s="109"/>
      <c r="HC304" s="109"/>
      <c r="HD304" s="109"/>
      <c r="HE304" s="109"/>
      <c r="HF304" s="109"/>
      <c r="HG304" s="109"/>
    </row>
    <row r="305" spans="2:215" s="161" customFormat="1" ht="3" customHeight="1" x14ac:dyDescent="0.25">
      <c r="B305" s="109"/>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09"/>
      <c r="AL305" s="109"/>
      <c r="AM305" s="109"/>
      <c r="AN305" s="109"/>
      <c r="AO305" s="109"/>
      <c r="AP305" s="109"/>
      <c r="AQ305" s="109"/>
      <c r="AR305" s="109"/>
      <c r="AS305" s="109"/>
      <c r="AT305" s="109"/>
      <c r="AU305" s="109"/>
      <c r="AV305" s="109"/>
      <c r="AW305" s="109"/>
      <c r="AX305" s="109"/>
      <c r="AY305" s="109"/>
      <c r="AZ305" s="109"/>
      <c r="BA305" s="109"/>
      <c r="BB305" s="109"/>
      <c r="BC305" s="109"/>
      <c r="BD305" s="109"/>
      <c r="BE305" s="109"/>
      <c r="BF305" s="109"/>
      <c r="BG305" s="109"/>
      <c r="BH305" s="109"/>
      <c r="BI305" s="109"/>
      <c r="BJ305" s="109"/>
      <c r="BK305" s="109"/>
      <c r="BL305" s="109"/>
      <c r="BM305" s="109"/>
      <c r="BN305" s="109"/>
      <c r="BO305" s="109"/>
      <c r="BP305" s="109"/>
      <c r="BQ305" s="109"/>
      <c r="BR305" s="109"/>
      <c r="BS305" s="109"/>
      <c r="BT305" s="109"/>
      <c r="BU305" s="109"/>
      <c r="BV305" s="109"/>
      <c r="BW305" s="109"/>
      <c r="BX305" s="109"/>
      <c r="BY305" s="109"/>
      <c r="BZ305" s="109"/>
      <c r="CA305" s="109"/>
      <c r="CB305" s="109"/>
      <c r="CC305" s="109"/>
      <c r="CD305" s="109"/>
      <c r="CE305" s="109"/>
      <c r="CF305" s="109"/>
      <c r="CG305" s="109"/>
      <c r="CH305" s="109"/>
      <c r="CI305" s="109"/>
      <c r="CJ305" s="109"/>
      <c r="CK305" s="109"/>
      <c r="CL305" s="109"/>
      <c r="CM305" s="109"/>
      <c r="CN305" s="109"/>
      <c r="CO305" s="109"/>
      <c r="CP305" s="109"/>
      <c r="CQ305" s="109"/>
      <c r="CR305" s="109"/>
      <c r="CS305" s="109"/>
      <c r="CV305" s="109"/>
      <c r="CW305" s="109"/>
      <c r="CX305" s="109"/>
      <c r="CY305" s="109"/>
      <c r="CZ305" s="109"/>
      <c r="DA305" s="109"/>
      <c r="DB305" s="109"/>
      <c r="DC305" s="109"/>
      <c r="DD305" s="109"/>
      <c r="DE305" s="109"/>
      <c r="DF305" s="109"/>
      <c r="DG305" s="109"/>
      <c r="DH305" s="109"/>
      <c r="DI305" s="109"/>
      <c r="DJ305" s="109"/>
      <c r="DK305" s="109"/>
      <c r="DL305" s="109"/>
      <c r="DM305" s="109"/>
      <c r="DN305" s="109"/>
      <c r="DO305" s="109"/>
      <c r="DP305" s="109"/>
      <c r="DQ305" s="109"/>
      <c r="DR305" s="109"/>
      <c r="DS305" s="109"/>
      <c r="DT305" s="109"/>
      <c r="DU305" s="109"/>
      <c r="DV305" s="109"/>
      <c r="DW305" s="109"/>
      <c r="DX305" s="109"/>
      <c r="DY305" s="109"/>
      <c r="DZ305" s="109"/>
      <c r="EA305" s="109"/>
      <c r="EB305" s="109"/>
      <c r="EC305" s="109"/>
      <c r="ED305" s="109"/>
      <c r="EE305" s="109"/>
      <c r="EF305" s="109"/>
      <c r="EG305" s="109"/>
      <c r="EH305" s="109"/>
      <c r="EI305" s="109"/>
      <c r="EJ305" s="109"/>
      <c r="EK305" s="109"/>
      <c r="EL305" s="109"/>
      <c r="EM305" s="109"/>
      <c r="EN305" s="109"/>
      <c r="EO305" s="109"/>
      <c r="EP305" s="109"/>
      <c r="EQ305" s="109"/>
      <c r="ER305" s="109"/>
      <c r="ES305" s="109"/>
      <c r="ET305" s="109"/>
      <c r="EU305" s="109"/>
      <c r="EV305" s="109"/>
      <c r="EW305" s="109"/>
      <c r="EX305" s="109"/>
      <c r="EY305" s="109"/>
      <c r="EZ305" s="109"/>
      <c r="FA305" s="109"/>
      <c r="FB305" s="109"/>
      <c r="FC305" s="109"/>
      <c r="FD305" s="109"/>
      <c r="FE305" s="109"/>
      <c r="FF305" s="109"/>
      <c r="FG305" s="109"/>
      <c r="FH305" s="109"/>
      <c r="FI305" s="109"/>
      <c r="FJ305" s="109"/>
      <c r="FK305" s="109"/>
      <c r="FL305" s="109"/>
      <c r="FM305" s="109"/>
      <c r="FN305" s="109"/>
      <c r="FO305" s="109"/>
      <c r="FP305" s="109"/>
      <c r="FQ305" s="109"/>
      <c r="FR305" s="109"/>
      <c r="FS305" s="109"/>
      <c r="FT305" s="109"/>
      <c r="FU305" s="109"/>
      <c r="FV305" s="109"/>
      <c r="FW305" s="109"/>
      <c r="FX305" s="109"/>
      <c r="FY305" s="109"/>
      <c r="FZ305" s="109"/>
      <c r="GA305" s="109"/>
      <c r="GB305" s="109"/>
      <c r="GC305" s="109"/>
      <c r="GD305" s="109"/>
      <c r="GE305" s="109"/>
      <c r="GF305" s="109"/>
      <c r="GG305" s="109"/>
      <c r="GH305" s="109"/>
      <c r="GI305" s="109"/>
      <c r="GJ305" s="109"/>
      <c r="GK305" s="109"/>
      <c r="GL305" s="109"/>
      <c r="GM305" s="109"/>
      <c r="GN305" s="109"/>
      <c r="GO305" s="109"/>
      <c r="GP305" s="109"/>
      <c r="GQ305" s="109"/>
      <c r="GR305" s="109"/>
      <c r="GS305" s="109"/>
      <c r="GT305" s="109"/>
      <c r="GU305" s="109"/>
      <c r="GV305" s="109"/>
      <c r="GW305" s="109"/>
      <c r="GX305" s="109"/>
      <c r="GY305" s="109"/>
      <c r="GZ305" s="109"/>
      <c r="HA305" s="109"/>
      <c r="HB305" s="109"/>
      <c r="HC305" s="109"/>
      <c r="HD305" s="109"/>
      <c r="HE305" s="109"/>
      <c r="HF305" s="109"/>
      <c r="HG305" s="109"/>
    </row>
    <row r="306" spans="2:215" s="161" customFormat="1" ht="13.2" customHeight="1" x14ac:dyDescent="0.25">
      <c r="B306" s="109"/>
      <c r="C306" s="109"/>
      <c r="D306" s="126" t="s">
        <v>237</v>
      </c>
      <c r="E306" s="109"/>
      <c r="F306" s="109"/>
      <c r="G306" s="109"/>
      <c r="H306" s="109"/>
      <c r="I306" s="109"/>
      <c r="J306" s="109"/>
      <c r="K306" s="109"/>
      <c r="L306" s="109"/>
      <c r="M306" s="109"/>
      <c r="N306" s="109"/>
      <c r="O306" s="128" t="str">
        <f>CZ306</f>
        <v/>
      </c>
      <c r="P306" s="129"/>
      <c r="Q306" s="128" t="str">
        <f>DB306</f>
        <v/>
      </c>
      <c r="R306" s="129"/>
      <c r="S306" s="128" t="str">
        <f>DD306</f>
        <v/>
      </c>
      <c r="T306" s="129"/>
      <c r="U306" s="128" t="str">
        <f>DF306</f>
        <v/>
      </c>
      <c r="V306" s="129"/>
      <c r="W306" s="128" t="str">
        <f>DH306</f>
        <v/>
      </c>
      <c r="X306" s="129"/>
      <c r="Y306" s="128" t="str">
        <f>DJ306</f>
        <v/>
      </c>
      <c r="Z306" s="129"/>
      <c r="AA306" s="128" t="str">
        <f>DL306</f>
        <v/>
      </c>
      <c r="AB306" s="129"/>
      <c r="AC306" s="128" t="str">
        <f>DN306</f>
        <v/>
      </c>
      <c r="AD306" s="129"/>
      <c r="AE306" s="128" t="str">
        <f>DP306</f>
        <v/>
      </c>
      <c r="AF306" s="129"/>
      <c r="AG306" s="128" t="str">
        <f>DR306</f>
        <v/>
      </c>
      <c r="AH306" s="129"/>
      <c r="AI306" s="128" t="str">
        <f>DT306</f>
        <v/>
      </c>
      <c r="AJ306" s="129"/>
      <c r="AK306" s="128" t="str">
        <f>DV306</f>
        <v/>
      </c>
      <c r="AL306" s="129"/>
      <c r="AM306" s="128" t="str">
        <f>DX306</f>
        <v/>
      </c>
      <c r="AN306" s="147"/>
      <c r="AO306" s="179" t="s">
        <v>238</v>
      </c>
      <c r="AP306" s="180"/>
      <c r="AQ306" s="147"/>
      <c r="AR306" s="147"/>
      <c r="AS306" s="147"/>
      <c r="AT306" s="147"/>
      <c r="AU306" s="153"/>
      <c r="AV306" s="153"/>
      <c r="AW306" s="153"/>
      <c r="AX306" s="153"/>
      <c r="AY306" s="153"/>
      <c r="AZ306" s="136"/>
      <c r="BA306" s="136"/>
      <c r="BB306" s="109"/>
      <c r="BC306" s="109"/>
      <c r="BD306" s="109"/>
      <c r="BE306" s="126"/>
      <c r="BF306" s="181" t="s">
        <v>239</v>
      </c>
      <c r="BG306" s="201"/>
      <c r="BH306" s="126"/>
      <c r="BI306" s="126"/>
      <c r="BJ306" s="126"/>
      <c r="BK306" s="143"/>
      <c r="BL306" s="109"/>
      <c r="BM306" s="369"/>
      <c r="BN306" s="127"/>
      <c r="BO306" s="369"/>
      <c r="BP306" s="127"/>
      <c r="BQ306" s="369"/>
      <c r="BR306" s="127"/>
      <c r="BS306" s="369"/>
      <c r="BT306" s="127"/>
      <c r="BU306" s="369"/>
      <c r="BV306" s="127"/>
      <c r="BW306" s="369"/>
      <c r="BX306" s="127"/>
      <c r="BY306" s="369"/>
      <c r="BZ306" s="127"/>
      <c r="CA306" s="369"/>
      <c r="CB306" s="127"/>
      <c r="CC306" s="369"/>
      <c r="CD306" s="127"/>
      <c r="CE306" s="369"/>
      <c r="CF306" s="127"/>
      <c r="CG306" s="369"/>
      <c r="CH306" s="127"/>
      <c r="CI306" s="369"/>
      <c r="CJ306" s="127"/>
      <c r="CK306" s="369"/>
      <c r="CL306" s="127"/>
      <c r="CM306" s="369"/>
      <c r="CN306" s="127"/>
      <c r="CO306" s="369"/>
      <c r="CP306" s="127"/>
      <c r="CQ306" s="109"/>
      <c r="CR306" s="109"/>
      <c r="CS306" s="109"/>
      <c r="CV306" s="651" t="str">
        <f>SUBSTITUTE(IF('TRUST VREALYS QUESTIONNAIRE'!T31="NO",'TRUST VREALYS QUESTIONNAIRE'!AM32,'TRUST VREALYS QUESTIONNAIRE'!H31)," ","")</f>
        <v/>
      </c>
      <c r="CW306" s="652"/>
      <c r="CX306" s="653"/>
      <c r="CY306" s="109"/>
      <c r="CZ306" s="131" t="str">
        <f>MID($CV306,CZ$25,1)</f>
        <v/>
      </c>
      <c r="DA306" s="109"/>
      <c r="DB306" s="131" t="str">
        <f>MID($CV306,DB$25,1)</f>
        <v/>
      </c>
      <c r="DC306" s="109"/>
      <c r="DD306" s="131" t="str">
        <f>MID($CV306,DD$25,1)</f>
        <v/>
      </c>
      <c r="DE306" s="109"/>
      <c r="DF306" s="131" t="str">
        <f>MID($CV306,DF$25,1)</f>
        <v/>
      </c>
      <c r="DG306" s="109"/>
      <c r="DH306" s="131" t="str">
        <f>MID($CV306,DH$25,1)</f>
        <v/>
      </c>
      <c r="DI306" s="109"/>
      <c r="DJ306" s="131" t="str">
        <f>MID($CV306,DJ$25,1)</f>
        <v/>
      </c>
      <c r="DK306" s="109"/>
      <c r="DL306" s="131" t="str">
        <f>MID($CV306,DL$25,1)</f>
        <v/>
      </c>
      <c r="DM306" s="109"/>
      <c r="DN306" s="131" t="str">
        <f>MID($CV306,DN$25,1)</f>
        <v/>
      </c>
      <c r="DO306" s="109"/>
      <c r="DP306" s="131" t="str">
        <f>MID($CV306,DP$25,1)</f>
        <v/>
      </c>
      <c r="DQ306" s="109"/>
      <c r="DR306" s="131" t="str">
        <f>MID($CV306,DR$25,1)</f>
        <v/>
      </c>
      <c r="DS306" s="109"/>
      <c r="DT306" s="131" t="str">
        <f>MID($CV306,DT$25,1)</f>
        <v/>
      </c>
      <c r="DU306" s="109"/>
      <c r="DV306" s="131" t="str">
        <f>MID($CV306,DV$25,1)</f>
        <v/>
      </c>
      <c r="DW306" s="109"/>
      <c r="DX306" s="131" t="str">
        <f>MID($CV306,DX$25,1)</f>
        <v/>
      </c>
      <c r="DY306" s="109"/>
      <c r="DZ306" s="131" t="str">
        <f>MID($CV306,DZ$25,1)</f>
        <v/>
      </c>
      <c r="EA306" s="109"/>
      <c r="EB306" s="131" t="str">
        <f>MID($CV306,EB$25,1)</f>
        <v/>
      </c>
      <c r="EC306" s="109"/>
      <c r="ED306" s="131" t="str">
        <f>MID($CV306,ED$25,1)</f>
        <v/>
      </c>
      <c r="EE306" s="109"/>
      <c r="EF306" s="131" t="str">
        <f>MID($CV306,EF$25,1)</f>
        <v/>
      </c>
      <c r="EG306" s="109"/>
      <c r="EH306" s="131" t="str">
        <f>MID($CV306,EH$25,1)</f>
        <v/>
      </c>
      <c r="EI306" s="109"/>
      <c r="EJ306" s="131" t="str">
        <f>MID($CV306,EJ$25,1)</f>
        <v/>
      </c>
      <c r="EK306" s="109"/>
      <c r="EL306" s="131" t="str">
        <f>MID($CV306,EL$25,1)</f>
        <v/>
      </c>
      <c r="EM306" s="109"/>
      <c r="EN306" s="131" t="str">
        <f>MID($CV306,EN$25,1)</f>
        <v/>
      </c>
      <c r="EO306" s="109"/>
      <c r="EP306" s="131" t="str">
        <f>MID($CV306,EP$25,1)</f>
        <v/>
      </c>
      <c r="EQ306" s="109"/>
      <c r="ER306" s="131" t="str">
        <f>MID($CV306,ER$25,1)</f>
        <v/>
      </c>
      <c r="ES306" s="109"/>
      <c r="ET306" s="131" t="str">
        <f>MID($CV306,ET$25,1)</f>
        <v/>
      </c>
      <c r="EU306" s="109"/>
      <c r="EV306" s="131" t="str">
        <f>MID($CV306,EV$25,1)</f>
        <v/>
      </c>
      <c r="EW306" s="109"/>
      <c r="EX306" s="131" t="str">
        <f>MID($CV306,EX$25,1)</f>
        <v/>
      </c>
      <c r="EY306" s="109"/>
      <c r="EZ306" s="131" t="str">
        <f>MID($CV306,EZ$25,1)</f>
        <v/>
      </c>
      <c r="FA306" s="109"/>
      <c r="FB306" s="131" t="str">
        <f>MID($CV306,FB$25,1)</f>
        <v/>
      </c>
      <c r="FC306" s="109"/>
      <c r="FD306" s="131" t="str">
        <f>MID($CV306,FD$25,1)</f>
        <v/>
      </c>
      <c r="FE306" s="109"/>
      <c r="FF306" s="131" t="str">
        <f>MID($CV306,FF$25,1)</f>
        <v/>
      </c>
      <c r="FG306" s="109"/>
      <c r="FH306" s="131" t="str">
        <f>MID($CV306,FH$25,1)</f>
        <v/>
      </c>
      <c r="FI306" s="109"/>
      <c r="FJ306" s="131" t="str">
        <f>MID($CV306,FJ$25,1)</f>
        <v/>
      </c>
      <c r="FK306" s="109"/>
      <c r="FL306" s="131" t="str">
        <f>MID($CV306,FL$25,1)</f>
        <v/>
      </c>
      <c r="FM306" s="109"/>
      <c r="FN306" s="131" t="str">
        <f>MID($CV306,FN$25,1)</f>
        <v/>
      </c>
      <c r="FO306" s="109"/>
      <c r="FP306" s="131" t="str">
        <f>MID($CV306,FP$25,1)</f>
        <v/>
      </c>
      <c r="FQ306" s="109"/>
      <c r="FR306" s="131" t="str">
        <f>MID($CV306,FR$25,1)</f>
        <v/>
      </c>
      <c r="FS306" s="109"/>
      <c r="FT306" s="131" t="str">
        <f>MID($CV306,FT$25,1)</f>
        <v/>
      </c>
      <c r="FU306" s="109"/>
      <c r="FV306" s="131" t="str">
        <f>MID($CV306,FV$25,1)</f>
        <v/>
      </c>
      <c r="FW306" s="109"/>
      <c r="FX306" s="131" t="str">
        <f>MID($CV306,FX$25,1)</f>
        <v/>
      </c>
      <c r="FY306" s="109"/>
      <c r="FZ306" s="131" t="str">
        <f>MID($CV306,FZ$25,1)</f>
        <v/>
      </c>
      <c r="GA306" s="109"/>
      <c r="GB306" s="131" t="str">
        <f>MID($CV306,GB$25,1)</f>
        <v/>
      </c>
      <c r="GC306" s="109"/>
      <c r="GD306" s="131" t="str">
        <f>MID($CV306,GD$25,1)</f>
        <v/>
      </c>
      <c r="GE306" s="109"/>
      <c r="GF306" s="131" t="str">
        <f>MID($CV306,GF$25,1)</f>
        <v/>
      </c>
      <c r="GG306" s="109"/>
      <c r="GH306" s="131" t="str">
        <f>MID($CV306,GH$25,1)</f>
        <v/>
      </c>
      <c r="GI306" s="109"/>
      <c r="GJ306" s="131" t="str">
        <f>MID($CV306,GJ$25,1)</f>
        <v/>
      </c>
      <c r="GK306" s="109"/>
      <c r="GL306" s="109"/>
      <c r="GM306" s="109"/>
      <c r="GN306" s="109"/>
      <c r="GO306" s="109"/>
      <c r="GP306" s="109"/>
      <c r="GQ306" s="109"/>
      <c r="GR306" s="109"/>
      <c r="GS306" s="109"/>
      <c r="GT306" s="109"/>
      <c r="GU306" s="109"/>
      <c r="GV306" s="109"/>
      <c r="GW306" s="109"/>
      <c r="GX306" s="109"/>
      <c r="GY306" s="109"/>
      <c r="GZ306" s="109"/>
      <c r="HA306" s="109"/>
      <c r="HB306" s="109"/>
      <c r="HC306" s="109"/>
      <c r="HD306" s="109"/>
      <c r="HE306" s="109"/>
      <c r="HF306" s="109"/>
      <c r="HG306" s="109"/>
    </row>
    <row r="307" spans="2:215" ht="3" customHeight="1" x14ac:dyDescent="0.25">
      <c r="E307" s="126"/>
      <c r="O307" s="227"/>
      <c r="P307" s="147"/>
      <c r="Q307" s="227"/>
      <c r="R307" s="147"/>
      <c r="S307" s="227"/>
      <c r="T307" s="147"/>
      <c r="U307" s="227"/>
      <c r="V307" s="147"/>
      <c r="W307" s="227"/>
      <c r="X307" s="147"/>
      <c r="Y307" s="227"/>
      <c r="Z307" s="147"/>
      <c r="AA307" s="227"/>
      <c r="AB307" s="147"/>
      <c r="AC307" s="227"/>
      <c r="AD307" s="147"/>
      <c r="AE307" s="227"/>
      <c r="AF307" s="147"/>
      <c r="AG307" s="227"/>
      <c r="AH307" s="147"/>
      <c r="AI307" s="227"/>
      <c r="AJ307" s="147"/>
      <c r="AK307" s="227"/>
      <c r="AL307" s="147"/>
      <c r="AM307" s="227"/>
      <c r="AN307" s="147"/>
      <c r="AO307" s="147"/>
      <c r="AP307" s="147"/>
      <c r="AQ307" s="147"/>
      <c r="AR307" s="147"/>
      <c r="AS307" s="147"/>
      <c r="AT307" s="147"/>
      <c r="AU307" s="153"/>
      <c r="AV307" s="153"/>
      <c r="AW307" s="153"/>
      <c r="AX307" s="153"/>
      <c r="AY307" s="153"/>
      <c r="AZ307" s="136"/>
      <c r="BA307" s="136"/>
      <c r="BE307" s="201"/>
      <c r="BF307" s="201"/>
      <c r="BG307" s="201"/>
      <c r="BH307" s="201"/>
      <c r="BI307" s="201"/>
      <c r="BJ307" s="201"/>
      <c r="BK307" s="201"/>
    </row>
    <row r="308" spans="2:215" ht="12.75" customHeight="1" x14ac:dyDescent="0.25">
      <c r="D308" s="228" t="s">
        <v>289</v>
      </c>
      <c r="E308" s="122"/>
      <c r="F308" s="122"/>
      <c r="G308" s="122"/>
      <c r="H308" s="122"/>
      <c r="I308" s="122"/>
      <c r="J308" s="122"/>
      <c r="K308" s="122"/>
      <c r="L308" s="122"/>
      <c r="M308" s="122"/>
      <c r="N308" s="122"/>
      <c r="O308" s="369" t="s">
        <v>225</v>
      </c>
      <c r="P308" s="127"/>
      <c r="Q308" s="369" t="s">
        <v>226</v>
      </c>
      <c r="R308" s="127"/>
      <c r="S308" s="369" t="s">
        <v>227</v>
      </c>
      <c r="T308" s="127"/>
      <c r="U308" s="369" t="s">
        <v>228</v>
      </c>
      <c r="V308" s="127"/>
      <c r="W308" s="369" t="s">
        <v>229</v>
      </c>
      <c r="X308" s="127"/>
      <c r="Y308" s="369" t="s">
        <v>230</v>
      </c>
      <c r="Z308" s="127"/>
      <c r="AA308" s="369" t="s">
        <v>231</v>
      </c>
      <c r="AB308" s="127"/>
      <c r="AC308" s="369" t="s">
        <v>232</v>
      </c>
      <c r="AD308" s="127"/>
      <c r="AE308" s="369" t="s">
        <v>233</v>
      </c>
      <c r="AF308" s="127"/>
      <c r="AG308" s="369" t="s">
        <v>234</v>
      </c>
      <c r="AH308" s="127"/>
      <c r="AI308" s="369" t="s">
        <v>235</v>
      </c>
      <c r="AJ308" s="127"/>
      <c r="AK308" s="369" t="s">
        <v>231</v>
      </c>
      <c r="AL308" s="127"/>
      <c r="AM308" s="369" t="s">
        <v>236</v>
      </c>
      <c r="AN308" s="127"/>
      <c r="AO308" s="369"/>
      <c r="AP308" s="127"/>
      <c r="AQ308" s="369"/>
      <c r="AR308" s="127"/>
      <c r="AS308" s="369"/>
      <c r="AT308" s="127"/>
      <c r="AU308" s="369"/>
      <c r="AV308" s="127"/>
      <c r="AW308" s="369"/>
      <c r="AX308" s="122"/>
      <c r="AY308" s="122"/>
      <c r="AZ308" s="122"/>
      <c r="BA308" s="229"/>
      <c r="BB308" s="229"/>
      <c r="BC308" s="229"/>
      <c r="BD308" s="229"/>
      <c r="BE308" s="230"/>
      <c r="BF308" s="230"/>
      <c r="BG308" s="230"/>
      <c r="BH308" s="230"/>
      <c r="BI308" s="230"/>
      <c r="BJ308" s="230"/>
      <c r="BK308" s="342" t="s">
        <v>305</v>
      </c>
      <c r="BL308" s="229"/>
      <c r="BM308" s="145" t="s">
        <v>246</v>
      </c>
      <c r="BN308" s="122"/>
      <c r="BO308" s="201"/>
      <c r="BP308" s="231" t="s">
        <v>194</v>
      </c>
      <c r="BQ308" s="231"/>
      <c r="BR308" s="231"/>
      <c r="BS308" s="139" t="str">
        <f>IF(BM308="√","","√")</f>
        <v/>
      </c>
      <c r="BT308" s="231"/>
      <c r="BU308" s="232" t="s">
        <v>23</v>
      </c>
      <c r="BV308" s="231"/>
      <c r="BW308" s="231"/>
      <c r="BX308" s="231"/>
      <c r="BY308" s="231"/>
      <c r="BZ308" s="231"/>
      <c r="CA308" s="231"/>
      <c r="CB308" s="231"/>
      <c r="CC308" s="231"/>
      <c r="CD308" s="231"/>
      <c r="CE308" s="231"/>
      <c r="CF308" s="231"/>
      <c r="CG308" s="231"/>
      <c r="CH308" s="231"/>
      <c r="CI308" s="231"/>
      <c r="CJ308" s="231"/>
      <c r="CK308" s="231"/>
      <c r="CL308" s="231"/>
      <c r="CM308" s="231"/>
      <c r="CN308" s="231"/>
      <c r="CO308" s="231"/>
      <c r="CP308" s="231"/>
      <c r="CQ308" s="233"/>
      <c r="CV308" s="234" t="s">
        <v>27</v>
      </c>
    </row>
    <row r="309" spans="2:215" ht="3.75" customHeight="1" x14ac:dyDescent="0.25">
      <c r="D309" s="122"/>
      <c r="E309" s="122"/>
      <c r="F309" s="122"/>
      <c r="G309" s="122"/>
      <c r="H309" s="122"/>
      <c r="I309" s="122"/>
      <c r="J309" s="122"/>
      <c r="K309" s="122"/>
      <c r="L309" s="122"/>
      <c r="M309" s="122"/>
      <c r="N309" s="122"/>
      <c r="O309" s="235"/>
      <c r="P309" s="127"/>
      <c r="Q309" s="235"/>
      <c r="R309" s="127"/>
      <c r="S309" s="235"/>
      <c r="T309" s="127"/>
      <c r="U309" s="235"/>
      <c r="V309" s="127"/>
      <c r="W309" s="235"/>
      <c r="X309" s="127"/>
      <c r="Y309" s="235"/>
      <c r="Z309" s="127"/>
      <c r="AA309" s="235"/>
      <c r="AB309" s="127"/>
      <c r="AC309" s="235"/>
      <c r="AD309" s="127"/>
      <c r="AE309" s="235"/>
      <c r="AF309" s="127"/>
      <c r="AG309" s="235"/>
      <c r="AH309" s="127"/>
      <c r="AI309" s="235"/>
      <c r="AJ309" s="127"/>
      <c r="AK309" s="235"/>
      <c r="AL309" s="127"/>
      <c r="AM309" s="235"/>
      <c r="AN309" s="127"/>
      <c r="AO309" s="235"/>
      <c r="AP309" s="127"/>
      <c r="AQ309" s="235"/>
      <c r="AR309" s="127"/>
      <c r="AS309" s="235"/>
      <c r="AT309" s="127"/>
      <c r="AU309" s="235"/>
      <c r="AV309" s="127"/>
      <c r="AW309" s="235"/>
      <c r="AX309" s="122"/>
      <c r="AY309" s="122"/>
      <c r="AZ309" s="122"/>
      <c r="BA309" s="229"/>
      <c r="BB309" s="229"/>
      <c r="BC309" s="229"/>
      <c r="BD309" s="229"/>
      <c r="BE309" s="229"/>
      <c r="BF309" s="229"/>
      <c r="BG309" s="229"/>
      <c r="BH309" s="229"/>
      <c r="BI309" s="229"/>
      <c r="BJ309" s="229"/>
      <c r="BK309" s="342"/>
      <c r="BL309" s="229"/>
      <c r="BM309" s="236"/>
      <c r="BN309" s="122"/>
      <c r="BP309" s="231"/>
      <c r="BQ309" s="231"/>
      <c r="BR309" s="231"/>
      <c r="BS309" s="237"/>
      <c r="BT309" s="231"/>
      <c r="BU309" s="231"/>
      <c r="BV309" s="231"/>
      <c r="BW309" s="231"/>
      <c r="BX309" s="231"/>
      <c r="BY309" s="231"/>
      <c r="BZ309" s="231"/>
      <c r="CA309" s="231"/>
      <c r="CB309" s="231"/>
      <c r="CC309" s="231"/>
      <c r="CD309" s="231"/>
      <c r="CE309" s="231"/>
      <c r="CF309" s="231"/>
      <c r="CG309" s="231"/>
      <c r="CH309" s="231"/>
      <c r="CI309" s="231"/>
      <c r="CJ309" s="231"/>
      <c r="CK309" s="231"/>
      <c r="CL309" s="231"/>
      <c r="CM309" s="231"/>
      <c r="CN309" s="231"/>
      <c r="CO309" s="231"/>
      <c r="CP309" s="231"/>
      <c r="CQ309" s="233"/>
    </row>
    <row r="310" spans="2:215" ht="12.75" customHeight="1" x14ac:dyDescent="0.25">
      <c r="D310" s="648" t="s">
        <v>306</v>
      </c>
      <c r="E310" s="649"/>
      <c r="F310" s="649"/>
      <c r="G310" s="649"/>
      <c r="H310" s="649"/>
      <c r="I310" s="649"/>
      <c r="J310" s="649"/>
      <c r="K310" s="649"/>
      <c r="L310" s="649"/>
      <c r="M310" s="649"/>
      <c r="N310" s="649"/>
      <c r="O310" s="649"/>
      <c r="P310" s="649"/>
      <c r="Q310" s="649"/>
      <c r="R310" s="649"/>
      <c r="S310" s="649"/>
      <c r="T310" s="649"/>
      <c r="U310" s="649"/>
      <c r="V310" s="649"/>
      <c r="W310" s="649"/>
      <c r="X310" s="649"/>
      <c r="Y310" s="649"/>
      <c r="Z310" s="649"/>
      <c r="AA310" s="649"/>
      <c r="AB310" s="649"/>
      <c r="AC310" s="649"/>
      <c r="AD310" s="649"/>
      <c r="AE310" s="649"/>
      <c r="AF310" s="649"/>
      <c r="AG310" s="649"/>
      <c r="AH310" s="649"/>
      <c r="AI310" s="649"/>
      <c r="AJ310" s="649"/>
      <c r="AK310" s="649"/>
      <c r="AL310" s="649"/>
      <c r="AM310" s="649"/>
      <c r="AN310" s="649"/>
      <c r="AO310" s="649"/>
      <c r="AP310" s="649"/>
      <c r="AQ310" s="649"/>
      <c r="AR310" s="649"/>
      <c r="AS310" s="649"/>
      <c r="AT310" s="649"/>
      <c r="AU310" s="649"/>
      <c r="AV310" s="649"/>
      <c r="AW310" s="649"/>
      <c r="AX310" s="649"/>
      <c r="AY310" s="649"/>
      <c r="AZ310" s="649"/>
      <c r="BA310" s="649"/>
      <c r="BB310" s="649"/>
      <c r="BC310" s="649"/>
      <c r="BD310" s="649"/>
      <c r="BE310" s="649"/>
      <c r="BF310" s="649"/>
      <c r="BG310" s="649"/>
      <c r="BH310" s="649"/>
      <c r="BI310" s="649"/>
      <c r="BJ310" s="649"/>
      <c r="BK310" s="649"/>
      <c r="BL310" s="649"/>
      <c r="BM310" s="649"/>
      <c r="BN310" s="649"/>
      <c r="BO310" s="649"/>
      <c r="BP310" s="649"/>
      <c r="BQ310" s="649"/>
      <c r="BR310" s="649"/>
      <c r="BS310" s="649"/>
      <c r="BT310" s="649"/>
      <c r="BU310" s="649"/>
      <c r="BV310" s="649"/>
      <c r="BW310" s="649"/>
      <c r="BX310" s="649"/>
      <c r="BY310" s="649"/>
      <c r="BZ310" s="649"/>
      <c r="CA310" s="649"/>
      <c r="CB310" s="649"/>
      <c r="CC310" s="649"/>
      <c r="CD310" s="649"/>
      <c r="CE310" s="649"/>
      <c r="CF310" s="649"/>
      <c r="CG310" s="649"/>
      <c r="CH310" s="649"/>
      <c r="CI310" s="649"/>
      <c r="CJ310" s="649"/>
      <c r="CK310" s="649"/>
      <c r="CL310" s="649"/>
      <c r="CM310" s="649"/>
      <c r="CN310" s="649"/>
      <c r="CO310" s="649"/>
      <c r="CP310" s="650"/>
      <c r="CQ310" s="233"/>
    </row>
    <row r="311" spans="2:215" s="238" customFormat="1" ht="3" customHeight="1" x14ac:dyDescent="0.25"/>
    <row r="312" spans="2:215" ht="13.2" customHeight="1" x14ac:dyDescent="0.25">
      <c r="D312" s="648" t="s">
        <v>304</v>
      </c>
      <c r="E312" s="649"/>
      <c r="F312" s="649"/>
      <c r="G312" s="649"/>
      <c r="H312" s="649"/>
      <c r="I312" s="649"/>
      <c r="J312" s="649"/>
      <c r="K312" s="649"/>
      <c r="L312" s="649"/>
      <c r="M312" s="649"/>
      <c r="N312" s="649"/>
      <c r="O312" s="649"/>
      <c r="P312" s="649"/>
      <c r="Q312" s="649"/>
      <c r="R312" s="649"/>
      <c r="S312" s="649"/>
      <c r="T312" s="649"/>
      <c r="U312" s="649"/>
      <c r="V312" s="649"/>
      <c r="W312" s="649"/>
      <c r="X312" s="649"/>
      <c r="Y312" s="649"/>
      <c r="Z312" s="649"/>
      <c r="AA312" s="649"/>
      <c r="AB312" s="649"/>
      <c r="AC312" s="649"/>
      <c r="AD312" s="649"/>
      <c r="AE312" s="649"/>
      <c r="AF312" s="649"/>
      <c r="AG312" s="649"/>
      <c r="AH312" s="649"/>
      <c r="AI312" s="649"/>
      <c r="AJ312" s="649"/>
      <c r="AK312" s="649"/>
      <c r="AL312" s="649"/>
      <c r="AM312" s="649"/>
      <c r="AN312" s="649"/>
      <c r="AO312" s="649"/>
      <c r="AP312" s="649"/>
      <c r="AQ312" s="649"/>
      <c r="AR312" s="649"/>
      <c r="AS312" s="649"/>
      <c r="AT312" s="649"/>
      <c r="AU312" s="649"/>
      <c r="AV312" s="649"/>
      <c r="AW312" s="649"/>
      <c r="AX312" s="649"/>
      <c r="AY312" s="649"/>
      <c r="AZ312" s="649"/>
      <c r="BA312" s="649"/>
      <c r="BB312" s="649"/>
      <c r="BC312" s="649"/>
      <c r="BD312" s="649"/>
      <c r="BE312" s="649"/>
      <c r="BF312" s="649"/>
      <c r="BG312" s="649"/>
      <c r="BH312" s="649"/>
      <c r="BI312" s="649"/>
      <c r="BJ312" s="649"/>
      <c r="BK312" s="649"/>
      <c r="BL312" s="649"/>
      <c r="BM312" s="649"/>
      <c r="BN312" s="649"/>
      <c r="BO312" s="649"/>
      <c r="BP312" s="649"/>
      <c r="BQ312" s="649"/>
      <c r="BR312" s="649"/>
      <c r="BS312" s="649"/>
      <c r="BT312" s="649"/>
      <c r="BU312" s="649"/>
      <c r="BV312" s="649"/>
      <c r="BW312" s="649"/>
      <c r="BX312" s="649"/>
      <c r="BY312" s="649"/>
      <c r="BZ312" s="649"/>
      <c r="CA312" s="649"/>
      <c r="CB312" s="649"/>
      <c r="CC312" s="649"/>
      <c r="CD312" s="649"/>
      <c r="CE312" s="649"/>
      <c r="CF312" s="649"/>
      <c r="CG312" s="649"/>
      <c r="CH312" s="649"/>
      <c r="CI312" s="649"/>
      <c r="CJ312" s="649"/>
      <c r="CK312" s="649"/>
      <c r="CL312" s="649"/>
      <c r="CM312" s="649"/>
      <c r="CN312" s="649"/>
      <c r="CO312" s="649"/>
      <c r="CP312" s="650"/>
      <c r="CQ312" s="233"/>
      <c r="CU312" s="239"/>
    </row>
    <row r="313" spans="2:215" ht="3" customHeight="1" x14ac:dyDescent="0.25">
      <c r="E313" s="123"/>
      <c r="F313" s="123"/>
      <c r="G313" s="123"/>
      <c r="H313" s="123"/>
      <c r="I313" s="123"/>
      <c r="J313" s="123"/>
      <c r="K313" s="123"/>
      <c r="L313" s="123"/>
      <c r="M313" s="123"/>
      <c r="N313" s="123"/>
      <c r="O313" s="124">
        <v>1</v>
      </c>
      <c r="P313" s="124"/>
      <c r="Q313" s="124">
        <f>1+O313</f>
        <v>2</v>
      </c>
      <c r="R313" s="124"/>
      <c r="S313" s="124">
        <f>1+Q313</f>
        <v>3</v>
      </c>
      <c r="T313" s="124"/>
      <c r="U313" s="124">
        <f>1+S313</f>
        <v>4</v>
      </c>
      <c r="V313" s="124"/>
      <c r="W313" s="124">
        <f>1+U313</f>
        <v>5</v>
      </c>
      <c r="X313" s="124"/>
      <c r="Y313" s="124">
        <f>1+W313</f>
        <v>6</v>
      </c>
      <c r="Z313" s="124"/>
      <c r="AA313" s="124">
        <f>1+Y313</f>
        <v>7</v>
      </c>
      <c r="AB313" s="124"/>
      <c r="AC313" s="124">
        <f>1+AA313</f>
        <v>8</v>
      </c>
      <c r="AD313" s="124"/>
      <c r="AE313" s="124">
        <f>1+AC313</f>
        <v>9</v>
      </c>
      <c r="AF313" s="124"/>
      <c r="AG313" s="124">
        <f>1+AE313</f>
        <v>10</v>
      </c>
      <c r="AH313" s="124"/>
      <c r="AI313" s="124">
        <f>1+AG313</f>
        <v>11</v>
      </c>
      <c r="AJ313" s="124"/>
      <c r="AK313" s="124">
        <f>1+AI313</f>
        <v>12</v>
      </c>
      <c r="AL313" s="124"/>
      <c r="AM313" s="124">
        <f>1+AK313</f>
        <v>13</v>
      </c>
      <c r="AN313" s="124"/>
      <c r="AO313" s="124">
        <f>1+AM313</f>
        <v>14</v>
      </c>
      <c r="AP313" s="124"/>
      <c r="AQ313" s="124">
        <f>1+AO313</f>
        <v>15</v>
      </c>
      <c r="AR313" s="124"/>
      <c r="AS313" s="124">
        <f>1+AQ313</f>
        <v>16</v>
      </c>
      <c r="AT313" s="124"/>
      <c r="AU313" s="124">
        <f>1+AS313</f>
        <v>17</v>
      </c>
      <c r="AV313" s="124"/>
      <c r="AW313" s="124">
        <f>1+AU313</f>
        <v>18</v>
      </c>
      <c r="AX313" s="124"/>
      <c r="AY313" s="124">
        <f>1+AW313</f>
        <v>19</v>
      </c>
      <c r="AZ313" s="124"/>
      <c r="BA313" s="124">
        <f>1+AY313</f>
        <v>20</v>
      </c>
      <c r="BB313" s="124"/>
      <c r="BC313" s="124">
        <f>1+BA313</f>
        <v>21</v>
      </c>
      <c r="BD313" s="124"/>
      <c r="BE313" s="124">
        <f>1+BC313</f>
        <v>22</v>
      </c>
      <c r="BF313" s="124"/>
      <c r="BG313" s="124">
        <f>1+BE313</f>
        <v>23</v>
      </c>
      <c r="BH313" s="124"/>
      <c r="BI313" s="124">
        <f>1+BG313</f>
        <v>24</v>
      </c>
      <c r="BJ313" s="124"/>
      <c r="BK313" s="124">
        <f>1+BI313</f>
        <v>25</v>
      </c>
      <c r="BL313" s="124"/>
      <c r="BM313" s="124">
        <f>1+BK313</f>
        <v>26</v>
      </c>
      <c r="BN313" s="124"/>
      <c r="BO313" s="124">
        <f>1+BM313</f>
        <v>27</v>
      </c>
      <c r="BP313" s="124"/>
      <c r="BQ313" s="124">
        <f>1+BO313</f>
        <v>28</v>
      </c>
      <c r="BR313" s="124"/>
      <c r="BS313" s="124">
        <f>1+BQ313</f>
        <v>29</v>
      </c>
      <c r="BT313" s="124"/>
      <c r="BU313" s="124">
        <f>1+BS313</f>
        <v>30</v>
      </c>
      <c r="BV313" s="124"/>
      <c r="BW313" s="124">
        <f>1+BU313</f>
        <v>31</v>
      </c>
      <c r="BX313" s="124"/>
      <c r="BY313" s="124">
        <f>1+BW313</f>
        <v>32</v>
      </c>
      <c r="BZ313" s="124"/>
      <c r="CA313" s="124">
        <f>1+BY313</f>
        <v>33</v>
      </c>
      <c r="CB313" s="124"/>
      <c r="CC313" s="124">
        <f>1+CA313</f>
        <v>34</v>
      </c>
      <c r="CD313" s="124"/>
      <c r="CE313" s="124"/>
      <c r="CF313" s="124"/>
      <c r="CG313" s="124"/>
      <c r="CH313" s="124"/>
      <c r="CI313" s="124"/>
      <c r="CJ313" s="124">
        <f>1+CC313</f>
        <v>35</v>
      </c>
      <c r="CK313" s="124"/>
      <c r="CL313" s="124"/>
      <c r="CM313" s="124">
        <f>1+CJ313</f>
        <v>36</v>
      </c>
      <c r="CN313" s="124"/>
      <c r="CO313" s="124">
        <f>1+CM313</f>
        <v>37</v>
      </c>
      <c r="CP313" s="125"/>
      <c r="CQ313" s="233"/>
    </row>
    <row r="314" spans="2:215" ht="13.2" customHeight="1" x14ac:dyDescent="0.25">
      <c r="D314" s="126" t="s">
        <v>218</v>
      </c>
      <c r="N314" s="127"/>
      <c r="O314" s="369"/>
      <c r="P314" s="127"/>
      <c r="Q314" s="369"/>
      <c r="R314" s="127"/>
      <c r="S314" s="369"/>
      <c r="T314" s="127"/>
      <c r="U314" s="369"/>
      <c r="V314" s="127"/>
      <c r="W314" s="369"/>
      <c r="X314" s="127"/>
      <c r="Y314" s="369"/>
      <c r="Z314" s="127"/>
      <c r="AA314" s="369"/>
      <c r="AB314" s="127"/>
      <c r="AC314" s="369"/>
      <c r="AD314" s="127"/>
      <c r="AE314" s="369"/>
      <c r="AF314" s="127"/>
      <c r="AG314" s="369"/>
      <c r="AH314" s="127"/>
      <c r="AI314" s="369"/>
      <c r="AJ314" s="127"/>
      <c r="AK314" s="369"/>
      <c r="AL314" s="127"/>
      <c r="AM314" s="369"/>
      <c r="AN314" s="127"/>
      <c r="AO314" s="369"/>
      <c r="AP314" s="127"/>
      <c r="AQ314" s="369"/>
      <c r="AR314" s="127"/>
      <c r="AS314" s="369"/>
      <c r="AT314" s="127"/>
      <c r="AU314" s="369"/>
      <c r="AV314" s="127"/>
      <c r="AW314" s="369"/>
      <c r="AX314" s="127"/>
      <c r="AY314" s="369"/>
      <c r="AZ314" s="127"/>
      <c r="BA314" s="369"/>
      <c r="BB314" s="127"/>
      <c r="BC314" s="369"/>
      <c r="BD314" s="127"/>
      <c r="BE314" s="369"/>
      <c r="BF314" s="127"/>
      <c r="BG314" s="369"/>
      <c r="BH314" s="127"/>
      <c r="BI314" s="369"/>
      <c r="BJ314" s="127"/>
      <c r="BK314" s="369"/>
      <c r="BL314" s="127"/>
      <c r="BM314" s="369"/>
      <c r="BN314" s="127"/>
      <c r="BO314" s="369"/>
      <c r="BP314" s="127"/>
      <c r="BQ314" s="369"/>
      <c r="BR314" s="127"/>
      <c r="BS314" s="369"/>
      <c r="BT314" s="127"/>
      <c r="BU314" s="369"/>
      <c r="BV314" s="127"/>
      <c r="BW314" s="369"/>
      <c r="BX314" s="127"/>
      <c r="BY314" s="369"/>
      <c r="BZ314" s="127"/>
      <c r="CA314" s="369"/>
      <c r="CB314" s="127"/>
      <c r="CC314" s="369"/>
      <c r="CD314" s="127"/>
      <c r="CE314" s="369"/>
      <c r="CF314" s="127"/>
      <c r="CG314" s="369"/>
      <c r="CH314" s="127"/>
      <c r="CI314" s="369"/>
      <c r="CJ314" s="127"/>
      <c r="CK314" s="369"/>
      <c r="CL314" s="127"/>
      <c r="CM314" s="369"/>
      <c r="CN314" s="127"/>
      <c r="CO314" s="369"/>
      <c r="CQ314" s="233"/>
      <c r="HC314" s="161"/>
      <c r="HD314" s="161"/>
      <c r="HE314" s="161"/>
    </row>
    <row r="315" spans="2:215" ht="3" customHeight="1" x14ac:dyDescent="0.25">
      <c r="D315" s="126"/>
      <c r="N315" s="127"/>
      <c r="O315" s="176"/>
      <c r="P315" s="127"/>
      <c r="Q315" s="176"/>
      <c r="R315" s="127"/>
      <c r="S315" s="176"/>
      <c r="T315" s="127"/>
      <c r="U315" s="176"/>
      <c r="V315" s="127"/>
      <c r="W315" s="176"/>
      <c r="X315" s="127"/>
      <c r="Y315" s="176"/>
      <c r="Z315" s="127"/>
      <c r="AA315" s="176"/>
      <c r="AB315" s="127"/>
      <c r="AC315" s="176"/>
      <c r="AD315" s="127"/>
      <c r="AE315" s="176"/>
      <c r="AF315" s="127"/>
      <c r="AG315" s="176"/>
      <c r="AH315" s="127"/>
      <c r="AI315" s="176"/>
      <c r="AJ315" s="127"/>
      <c r="AK315" s="176"/>
      <c r="AL315" s="127"/>
      <c r="AM315" s="176"/>
      <c r="AN315" s="127"/>
      <c r="AO315" s="176"/>
      <c r="AP315" s="127"/>
      <c r="AQ315" s="176"/>
      <c r="AR315" s="127"/>
      <c r="AS315" s="176"/>
      <c r="AT315" s="127"/>
      <c r="AU315" s="176"/>
      <c r="AV315" s="127"/>
      <c r="AW315" s="176"/>
      <c r="AX315" s="127"/>
      <c r="AY315" s="176"/>
      <c r="AZ315" s="127"/>
      <c r="BA315" s="176"/>
      <c r="BB315" s="127"/>
      <c r="BC315" s="176"/>
      <c r="BD315" s="127"/>
      <c r="BE315" s="176"/>
      <c r="BF315" s="127"/>
      <c r="BG315" s="176"/>
      <c r="BH315" s="127"/>
      <c r="BI315" s="176"/>
      <c r="BJ315" s="127"/>
      <c r="BK315" s="176"/>
      <c r="BL315" s="127"/>
      <c r="BM315" s="176"/>
      <c r="BN315" s="127"/>
      <c r="BO315" s="176"/>
      <c r="BP315" s="127"/>
      <c r="BQ315" s="176"/>
      <c r="BR315" s="127"/>
      <c r="BS315" s="176"/>
      <c r="BT315" s="127"/>
      <c r="BU315" s="176"/>
      <c r="BV315" s="127"/>
      <c r="BW315" s="176"/>
      <c r="BX315" s="127"/>
      <c r="BY315" s="176"/>
      <c r="BZ315" s="127"/>
      <c r="CA315" s="176"/>
      <c r="CB315" s="127"/>
      <c r="CC315" s="176"/>
      <c r="CD315" s="127"/>
      <c r="CE315" s="176"/>
      <c r="CF315" s="127"/>
      <c r="CG315" s="176"/>
      <c r="CH315" s="127"/>
      <c r="CI315" s="178"/>
      <c r="CJ315" s="178"/>
      <c r="CK315" s="178"/>
      <c r="CL315" s="127"/>
      <c r="CM315" s="176"/>
      <c r="CN315" s="127"/>
      <c r="CO315" s="176"/>
      <c r="CQ315" s="233"/>
      <c r="HC315" s="161"/>
      <c r="HD315" s="161"/>
      <c r="HE315" s="161"/>
    </row>
    <row r="316" spans="2:215" ht="13.2" customHeight="1" x14ac:dyDescent="0.25">
      <c r="D316" s="126"/>
      <c r="N316" s="127"/>
      <c r="O316" s="369"/>
      <c r="P316" s="127"/>
      <c r="Q316" s="369"/>
      <c r="R316" s="127"/>
      <c r="S316" s="369"/>
      <c r="T316" s="127"/>
      <c r="U316" s="369"/>
      <c r="V316" s="127"/>
      <c r="W316" s="369"/>
      <c r="X316" s="127"/>
      <c r="Y316" s="369"/>
      <c r="Z316" s="127"/>
      <c r="AA316" s="369"/>
      <c r="AB316" s="127"/>
      <c r="AC316" s="369"/>
      <c r="AD316" s="127"/>
      <c r="AE316" s="369"/>
      <c r="AF316" s="127"/>
      <c r="AG316" s="369"/>
      <c r="AH316" s="127"/>
      <c r="AI316" s="369"/>
      <c r="AJ316" s="127"/>
      <c r="AK316" s="369"/>
      <c r="AL316" s="127"/>
      <c r="AM316" s="369"/>
      <c r="AN316" s="127"/>
      <c r="AO316" s="369"/>
      <c r="AP316" s="127"/>
      <c r="AQ316" s="369"/>
      <c r="AR316" s="127"/>
      <c r="AS316" s="369"/>
      <c r="AT316" s="127"/>
      <c r="AU316" s="369"/>
      <c r="AV316" s="127"/>
      <c r="AW316" s="369"/>
      <c r="AX316" s="127"/>
      <c r="AY316" s="369"/>
      <c r="AZ316" s="127"/>
      <c r="BA316" s="369"/>
      <c r="BB316" s="127"/>
      <c r="BC316" s="369"/>
      <c r="BD316" s="127"/>
      <c r="BE316" s="369"/>
      <c r="BF316" s="127"/>
      <c r="BG316" s="369"/>
      <c r="BH316" s="127"/>
      <c r="BI316" s="369"/>
      <c r="BJ316" s="127"/>
      <c r="BK316" s="369"/>
      <c r="BL316" s="127"/>
      <c r="BM316" s="369"/>
      <c r="BN316" s="127"/>
      <c r="BO316" s="369"/>
      <c r="BP316" s="127"/>
      <c r="BQ316" s="369"/>
      <c r="BR316" s="127"/>
      <c r="BS316" s="369"/>
      <c r="BT316" s="127"/>
      <c r="BU316" s="369"/>
      <c r="BV316" s="127"/>
      <c r="BW316" s="369"/>
      <c r="BX316" s="127"/>
      <c r="BY316" s="369"/>
      <c r="BZ316" s="127"/>
      <c r="CA316" s="369"/>
      <c r="CB316" s="127"/>
      <c r="CC316" s="369"/>
      <c r="CD316" s="127"/>
      <c r="CE316" s="369"/>
      <c r="CF316" s="127"/>
      <c r="CG316" s="369"/>
      <c r="CH316" s="127"/>
      <c r="CI316" s="369"/>
      <c r="CJ316" s="127"/>
      <c r="CK316" s="369"/>
      <c r="CL316" s="127"/>
      <c r="CM316" s="369"/>
      <c r="CN316" s="127"/>
      <c r="CO316" s="369"/>
      <c r="CQ316" s="233"/>
      <c r="HC316" s="161"/>
      <c r="HD316" s="161"/>
      <c r="HE316" s="161"/>
    </row>
    <row r="317" spans="2:215" ht="3" customHeight="1" x14ac:dyDescent="0.25">
      <c r="E317" s="126"/>
      <c r="N317" s="127"/>
      <c r="O317" s="127"/>
      <c r="P317" s="127"/>
      <c r="Q317" s="127"/>
      <c r="R317" s="127"/>
      <c r="S317" s="127"/>
      <c r="T317" s="127"/>
      <c r="U317" s="127"/>
      <c r="V317" s="127"/>
      <c r="W317" s="127"/>
      <c r="X317" s="127"/>
      <c r="Y317" s="127"/>
      <c r="Z317" s="127"/>
      <c r="AA317" s="127"/>
      <c r="AB317" s="127"/>
      <c r="AC317" s="127"/>
      <c r="AD317" s="127"/>
      <c r="AE317" s="127"/>
      <c r="AF317" s="127"/>
      <c r="AG317" s="127"/>
      <c r="AH317" s="127"/>
      <c r="AI317" s="127"/>
      <c r="AJ317" s="127"/>
      <c r="AK317" s="127"/>
      <c r="AL317" s="127"/>
      <c r="AM317" s="127"/>
      <c r="AN317" s="127"/>
      <c r="AO317" s="127"/>
      <c r="AP317" s="127"/>
      <c r="AQ317" s="127"/>
      <c r="AR317" s="127"/>
      <c r="AS317" s="127"/>
      <c r="AT317" s="127"/>
      <c r="AU317" s="127"/>
      <c r="AV317" s="127"/>
      <c r="AW317" s="127"/>
      <c r="AX317" s="127"/>
      <c r="AY317" s="127"/>
      <c r="AZ317" s="127"/>
      <c r="BA317" s="127"/>
      <c r="BB317" s="127"/>
      <c r="BC317" s="127"/>
      <c r="BD317" s="127"/>
      <c r="BE317" s="127"/>
      <c r="BF317" s="127"/>
      <c r="BG317" s="127"/>
      <c r="BH317" s="127"/>
      <c r="BI317" s="127"/>
      <c r="BJ317" s="127"/>
      <c r="BK317" s="127"/>
      <c r="BL317" s="127"/>
      <c r="BM317" s="127"/>
      <c r="BN317" s="127"/>
      <c r="BO317" s="127"/>
      <c r="BP317" s="127"/>
      <c r="BQ317" s="127"/>
      <c r="BR317" s="127"/>
      <c r="BS317" s="127"/>
      <c r="BT317" s="127"/>
      <c r="BU317" s="127"/>
      <c r="BV317" s="127"/>
      <c r="BW317" s="127"/>
      <c r="BX317" s="127"/>
      <c r="BY317" s="127"/>
      <c r="BZ317" s="127"/>
      <c r="CA317" s="127"/>
      <c r="CB317" s="127"/>
      <c r="CC317" s="127"/>
      <c r="CD317" s="127"/>
      <c r="CE317" s="127"/>
      <c r="CF317" s="127"/>
      <c r="CG317" s="127"/>
      <c r="CH317" s="127"/>
      <c r="CI317" s="127"/>
      <c r="CJ317" s="127"/>
      <c r="CK317" s="127"/>
      <c r="CL317" s="127"/>
      <c r="CM317" s="127"/>
      <c r="CN317" s="127"/>
      <c r="CO317" s="127"/>
      <c r="CQ317" s="136"/>
      <c r="HC317" s="161"/>
      <c r="HD317" s="161"/>
      <c r="HE317" s="161"/>
    </row>
    <row r="318" spans="2:215" ht="13.2" customHeight="1" x14ac:dyDescent="0.25">
      <c r="D318" s="126" t="s">
        <v>219</v>
      </c>
      <c r="N318" s="132"/>
      <c r="O318" s="369"/>
      <c r="P318" s="127"/>
      <c r="Q318" s="369"/>
      <c r="R318" s="127"/>
      <c r="S318" s="369"/>
      <c r="T318" s="127"/>
      <c r="U318" s="369"/>
      <c r="V318" s="127"/>
      <c r="W318" s="369"/>
      <c r="X318" s="127"/>
      <c r="Y318" s="369"/>
      <c r="Z318" s="127"/>
      <c r="AA318" s="369"/>
      <c r="AB318" s="127"/>
      <c r="AC318" s="369"/>
      <c r="AD318" s="127"/>
      <c r="AE318" s="369"/>
      <c r="AF318" s="127"/>
      <c r="AG318" s="369"/>
      <c r="AH318" s="127"/>
      <c r="AI318" s="369"/>
      <c r="AJ318" s="127"/>
      <c r="AK318" s="369"/>
      <c r="AL318" s="127"/>
      <c r="AM318" s="369"/>
      <c r="AN318" s="127"/>
      <c r="AO318" s="369"/>
      <c r="AP318" s="127"/>
      <c r="AQ318" s="369"/>
      <c r="AR318" s="127"/>
      <c r="AS318" s="369"/>
      <c r="AT318" s="127"/>
      <c r="AU318" s="369"/>
      <c r="AV318" s="127"/>
      <c r="AW318" s="369"/>
      <c r="AX318" s="127"/>
      <c r="AY318" s="369"/>
      <c r="AZ318" s="127"/>
      <c r="BA318" s="127"/>
      <c r="BB318" s="127"/>
      <c r="BC318" s="127"/>
      <c r="BD318" s="127"/>
      <c r="BE318" s="127"/>
      <c r="BF318" s="127"/>
      <c r="BG318" s="127"/>
      <c r="BH318" s="127"/>
      <c r="BI318" s="127"/>
      <c r="BJ318" s="127"/>
      <c r="BK318" s="127"/>
      <c r="BL318" s="127"/>
      <c r="BM318" s="127"/>
      <c r="BN318" s="127"/>
      <c r="BO318" s="127"/>
      <c r="BP318" s="127"/>
      <c r="BQ318" s="127"/>
      <c r="BR318" s="127"/>
      <c r="BS318" s="127"/>
      <c r="BT318" s="127"/>
      <c r="BU318" s="127"/>
      <c r="BV318" s="127"/>
      <c r="BW318" s="127"/>
      <c r="BX318" s="127"/>
      <c r="BY318" s="127"/>
      <c r="BZ318" s="127"/>
      <c r="CA318" s="127"/>
      <c r="CB318" s="127"/>
      <c r="CC318" s="127"/>
      <c r="CD318" s="127"/>
      <c r="CE318" s="127"/>
      <c r="CF318" s="127"/>
      <c r="CG318" s="127"/>
      <c r="CH318" s="127"/>
      <c r="CI318" s="127"/>
      <c r="CJ318" s="127"/>
      <c r="CK318" s="127"/>
      <c r="CL318" s="127"/>
      <c r="CM318" s="127"/>
      <c r="CN318" s="127"/>
      <c r="CO318" s="127"/>
      <c r="CQ318" s="136"/>
      <c r="HC318" s="161"/>
      <c r="HD318" s="161"/>
      <c r="HE318" s="161"/>
    </row>
    <row r="319" spans="2:215" ht="3" customHeight="1" x14ac:dyDescent="0.25">
      <c r="E319" s="143"/>
      <c r="F319" s="136"/>
      <c r="G319" s="136"/>
      <c r="H319" s="136"/>
      <c r="I319" s="136"/>
      <c r="J319" s="136"/>
      <c r="K319" s="136"/>
      <c r="L319" s="136"/>
      <c r="M319" s="136"/>
      <c r="N319" s="147"/>
      <c r="O319" s="147"/>
      <c r="P319" s="147"/>
      <c r="Q319" s="147"/>
      <c r="R319" s="147"/>
      <c r="S319" s="147"/>
      <c r="T319" s="147"/>
      <c r="U319" s="147"/>
      <c r="V319" s="147"/>
      <c r="W319" s="147"/>
      <c r="X319" s="147"/>
      <c r="Y319" s="147"/>
      <c r="Z319" s="147"/>
      <c r="AA319" s="147"/>
      <c r="AB319" s="147"/>
      <c r="AC319" s="147"/>
      <c r="AD319" s="147"/>
      <c r="AE319" s="147"/>
      <c r="AF319" s="147"/>
      <c r="AG319" s="147"/>
      <c r="AH319" s="147"/>
      <c r="AI319" s="147"/>
      <c r="AJ319" s="147"/>
      <c r="AK319" s="147"/>
      <c r="AL319" s="147"/>
      <c r="AM319" s="147"/>
      <c r="AN319" s="147"/>
      <c r="AO319" s="147"/>
      <c r="AP319" s="147"/>
      <c r="AQ319" s="147"/>
      <c r="AR319" s="147"/>
      <c r="AS319" s="147"/>
      <c r="AT319" s="147"/>
      <c r="AU319" s="153"/>
      <c r="AV319" s="153"/>
      <c r="AW319" s="153"/>
      <c r="AX319" s="153"/>
      <c r="AY319" s="153"/>
      <c r="AZ319" s="153"/>
      <c r="BA319" s="153"/>
      <c r="BB319" s="153"/>
      <c r="BC319" s="153"/>
      <c r="BD319" s="153"/>
      <c r="BE319" s="153"/>
      <c r="BF319" s="153"/>
      <c r="BG319" s="153"/>
      <c r="BH319" s="153"/>
      <c r="BI319" s="153"/>
      <c r="BJ319" s="153"/>
      <c r="BK319" s="153"/>
      <c r="BL319" s="153"/>
      <c r="BM319" s="153"/>
      <c r="BN319" s="153"/>
      <c r="BO319" s="153"/>
      <c r="BP319" s="153"/>
      <c r="BQ319" s="153"/>
      <c r="BR319" s="153"/>
      <c r="BS319" s="153"/>
      <c r="BT319" s="127"/>
      <c r="BU319" s="127"/>
      <c r="BV319" s="127"/>
      <c r="BW319" s="127"/>
      <c r="BX319" s="127"/>
      <c r="BY319" s="127"/>
      <c r="BZ319" s="127"/>
      <c r="CA319" s="127"/>
      <c r="CB319" s="127"/>
      <c r="CC319" s="127"/>
      <c r="CD319" s="127"/>
      <c r="CE319" s="127"/>
      <c r="CF319" s="127"/>
      <c r="CG319" s="127"/>
      <c r="CH319" s="127"/>
      <c r="CI319" s="127"/>
      <c r="CJ319" s="127"/>
      <c r="CK319" s="127"/>
      <c r="CL319" s="127"/>
      <c r="CM319" s="127"/>
      <c r="CN319" s="127"/>
      <c r="CO319" s="127"/>
      <c r="HC319" s="161"/>
      <c r="HD319" s="161"/>
      <c r="HE319" s="161"/>
    </row>
    <row r="320" spans="2:215" s="161" customFormat="1" ht="13.2" customHeight="1" x14ac:dyDescent="0.25">
      <c r="B320" s="109"/>
      <c r="C320" s="109"/>
      <c r="D320" s="648" t="s">
        <v>220</v>
      </c>
      <c r="E320" s="649"/>
      <c r="F320" s="649"/>
      <c r="G320" s="649"/>
      <c r="H320" s="649"/>
      <c r="I320" s="649"/>
      <c r="J320" s="649"/>
      <c r="K320" s="649"/>
      <c r="L320" s="649"/>
      <c r="M320" s="649"/>
      <c r="N320" s="649"/>
      <c r="O320" s="649"/>
      <c r="P320" s="649"/>
      <c r="Q320" s="649"/>
      <c r="R320" s="649"/>
      <c r="S320" s="649"/>
      <c r="T320" s="649"/>
      <c r="U320" s="649"/>
      <c r="V320" s="649"/>
      <c r="W320" s="649"/>
      <c r="X320" s="649"/>
      <c r="Y320" s="649"/>
      <c r="Z320" s="649"/>
      <c r="AA320" s="649"/>
      <c r="AB320" s="649"/>
      <c r="AC320" s="649"/>
      <c r="AD320" s="649"/>
      <c r="AE320" s="649"/>
      <c r="AF320" s="649"/>
      <c r="AG320" s="649"/>
      <c r="AH320" s="649"/>
      <c r="AI320" s="649"/>
      <c r="AJ320" s="649"/>
      <c r="AK320" s="649"/>
      <c r="AL320" s="649"/>
      <c r="AM320" s="649"/>
      <c r="AN320" s="649"/>
      <c r="AO320" s="649"/>
      <c r="AP320" s="649"/>
      <c r="AQ320" s="649"/>
      <c r="AR320" s="649"/>
      <c r="AS320" s="649"/>
      <c r="AT320" s="649"/>
      <c r="AU320" s="649"/>
      <c r="AV320" s="649"/>
      <c r="AW320" s="649"/>
      <c r="AX320" s="649"/>
      <c r="AY320" s="649"/>
      <c r="AZ320" s="649"/>
      <c r="BA320" s="649"/>
      <c r="BB320" s="649"/>
      <c r="BC320" s="649"/>
      <c r="BD320" s="649"/>
      <c r="BE320" s="649"/>
      <c r="BF320" s="649"/>
      <c r="BG320" s="649"/>
      <c r="BH320" s="649"/>
      <c r="BI320" s="649"/>
      <c r="BJ320" s="649"/>
      <c r="BK320" s="649"/>
      <c r="BL320" s="649"/>
      <c r="BM320" s="649"/>
      <c r="BN320" s="649"/>
      <c r="BO320" s="649"/>
      <c r="BP320" s="649"/>
      <c r="BQ320" s="649"/>
      <c r="BR320" s="649"/>
      <c r="BS320" s="649"/>
      <c r="BT320" s="649"/>
      <c r="BU320" s="649"/>
      <c r="BV320" s="649"/>
      <c r="BW320" s="649"/>
      <c r="BX320" s="649"/>
      <c r="BY320" s="649"/>
      <c r="BZ320" s="649"/>
      <c r="CA320" s="649"/>
      <c r="CB320" s="649"/>
      <c r="CC320" s="649"/>
      <c r="CD320" s="649"/>
      <c r="CE320" s="649"/>
      <c r="CF320" s="649"/>
      <c r="CG320" s="649"/>
      <c r="CH320" s="649"/>
      <c r="CI320" s="649"/>
      <c r="CJ320" s="649"/>
      <c r="CK320" s="649"/>
      <c r="CL320" s="649"/>
      <c r="CM320" s="649"/>
      <c r="CN320" s="649"/>
      <c r="CO320" s="650"/>
      <c r="CP320" s="183"/>
      <c r="CQ320" s="109"/>
      <c r="CR320" s="109"/>
      <c r="CS320" s="109"/>
      <c r="CV320" s="109"/>
      <c r="CW320" s="109"/>
      <c r="CX320" s="109"/>
      <c r="CY320" s="109"/>
      <c r="CZ320" s="109"/>
      <c r="DA320" s="109"/>
      <c r="DB320" s="109"/>
      <c r="DC320" s="109"/>
      <c r="DD320" s="109"/>
      <c r="DE320" s="109"/>
      <c r="DF320" s="109"/>
      <c r="DG320" s="109"/>
      <c r="DH320" s="109"/>
      <c r="DI320" s="109"/>
      <c r="DJ320" s="109"/>
      <c r="DK320" s="109"/>
      <c r="DL320" s="109"/>
      <c r="DM320" s="109"/>
      <c r="DN320" s="109"/>
      <c r="DO320" s="109"/>
      <c r="DP320" s="109"/>
      <c r="DQ320" s="109"/>
      <c r="DR320" s="109"/>
      <c r="DS320" s="109"/>
      <c r="DT320" s="109"/>
      <c r="DU320" s="109"/>
      <c r="DV320" s="109"/>
      <c r="DW320" s="109"/>
      <c r="DX320" s="109"/>
      <c r="DY320" s="109"/>
      <c r="DZ320" s="109"/>
      <c r="EA320" s="109"/>
      <c r="EB320" s="109"/>
      <c r="EC320" s="109"/>
      <c r="ED320" s="109"/>
      <c r="EE320" s="109"/>
      <c r="EF320" s="109"/>
      <c r="EG320" s="109"/>
      <c r="EH320" s="109"/>
      <c r="EI320" s="109"/>
      <c r="EJ320" s="109"/>
      <c r="EK320" s="109"/>
      <c r="EL320" s="109"/>
      <c r="EM320" s="109"/>
      <c r="EN320" s="109"/>
      <c r="EO320" s="109"/>
      <c r="EP320" s="109"/>
      <c r="EQ320" s="109"/>
      <c r="ER320" s="109"/>
      <c r="ES320" s="109"/>
      <c r="ET320" s="109"/>
      <c r="EU320" s="109"/>
      <c r="EV320" s="109"/>
      <c r="EW320" s="109"/>
      <c r="EX320" s="109"/>
      <c r="EY320" s="109"/>
      <c r="EZ320" s="109"/>
      <c r="FA320" s="109"/>
      <c r="FB320" s="109"/>
      <c r="FC320" s="109"/>
      <c r="FD320" s="109"/>
      <c r="FE320" s="109"/>
      <c r="FF320" s="109"/>
      <c r="FG320" s="109"/>
      <c r="FH320" s="109"/>
      <c r="FI320" s="109"/>
      <c r="FJ320" s="109"/>
      <c r="FK320" s="109"/>
      <c r="FL320" s="109"/>
      <c r="FM320" s="109"/>
      <c r="FN320" s="109"/>
      <c r="FO320" s="109"/>
      <c r="FP320" s="109"/>
      <c r="FQ320" s="109"/>
      <c r="FR320" s="109"/>
      <c r="FS320" s="109"/>
      <c r="FT320" s="109"/>
      <c r="FU320" s="109"/>
      <c r="FV320" s="109"/>
      <c r="FW320" s="109"/>
      <c r="FX320" s="109"/>
      <c r="FY320" s="109"/>
      <c r="FZ320" s="109"/>
      <c r="GA320" s="109"/>
      <c r="GB320" s="109"/>
      <c r="GC320" s="109"/>
      <c r="GD320" s="109"/>
      <c r="GE320" s="109"/>
      <c r="GF320" s="109"/>
      <c r="GG320" s="109"/>
      <c r="GH320" s="109"/>
      <c r="GI320" s="109"/>
      <c r="GJ320" s="109"/>
      <c r="GK320" s="109"/>
      <c r="GL320" s="109"/>
      <c r="GM320" s="109"/>
      <c r="GN320" s="109"/>
      <c r="GO320" s="109"/>
      <c r="GP320" s="109"/>
      <c r="GQ320" s="109"/>
      <c r="GR320" s="109"/>
      <c r="GS320" s="109"/>
      <c r="GT320" s="109"/>
      <c r="GU320" s="109"/>
      <c r="GV320" s="109"/>
      <c r="GW320" s="109"/>
      <c r="GX320" s="109"/>
      <c r="GY320" s="109"/>
      <c r="GZ320" s="109"/>
      <c r="HA320" s="109"/>
      <c r="HB320" s="109"/>
    </row>
    <row r="321" spans="2:213" s="161" customFormat="1" ht="3" customHeight="1" x14ac:dyDescent="0.25">
      <c r="B321" s="109"/>
      <c r="C321" s="109"/>
      <c r="D321" s="109"/>
      <c r="E321" s="123"/>
      <c r="F321" s="123"/>
      <c r="G321" s="123"/>
      <c r="H321" s="123"/>
      <c r="I321" s="123"/>
      <c r="J321" s="123"/>
      <c r="K321" s="123"/>
      <c r="L321" s="123"/>
      <c r="M321" s="123"/>
      <c r="N321" s="123"/>
      <c r="O321" s="124">
        <v>1</v>
      </c>
      <c r="P321" s="124"/>
      <c r="Q321" s="124">
        <f>1+O321</f>
        <v>2</v>
      </c>
      <c r="R321" s="124"/>
      <c r="S321" s="124">
        <f>1+Q321</f>
        <v>3</v>
      </c>
      <c r="T321" s="124"/>
      <c r="U321" s="124">
        <f>1+S321</f>
        <v>4</v>
      </c>
      <c r="V321" s="124"/>
      <c r="W321" s="124">
        <f>1+U321</f>
        <v>5</v>
      </c>
      <c r="X321" s="124"/>
      <c r="Y321" s="124">
        <f>1+W321</f>
        <v>6</v>
      </c>
      <c r="Z321" s="124"/>
      <c r="AA321" s="124">
        <f>1+Y321</f>
        <v>7</v>
      </c>
      <c r="AB321" s="124"/>
      <c r="AC321" s="124">
        <f>1+AA321</f>
        <v>8</v>
      </c>
      <c r="AD321" s="124"/>
      <c r="AE321" s="124">
        <f>1+AC321</f>
        <v>9</v>
      </c>
      <c r="AF321" s="124"/>
      <c r="AG321" s="124">
        <f>1+AE321</f>
        <v>10</v>
      </c>
      <c r="AH321" s="124"/>
      <c r="AI321" s="124">
        <f>1+AG321</f>
        <v>11</v>
      </c>
      <c r="AJ321" s="124"/>
      <c r="AK321" s="124">
        <f>1+AI321</f>
        <v>12</v>
      </c>
      <c r="AL321" s="124"/>
      <c r="AM321" s="124">
        <f>1+AK321</f>
        <v>13</v>
      </c>
      <c r="AN321" s="124"/>
      <c r="AO321" s="124">
        <f>1+AM321</f>
        <v>14</v>
      </c>
      <c r="AP321" s="124"/>
      <c r="AQ321" s="124">
        <f>1+AO321</f>
        <v>15</v>
      </c>
      <c r="AR321" s="124"/>
      <c r="AS321" s="124">
        <f>1+AQ321</f>
        <v>16</v>
      </c>
      <c r="AT321" s="124"/>
      <c r="AU321" s="124">
        <f>1+AS321</f>
        <v>17</v>
      </c>
      <c r="AV321" s="124"/>
      <c r="AW321" s="124">
        <f>1+AU321</f>
        <v>18</v>
      </c>
      <c r="AX321" s="124"/>
      <c r="AY321" s="124">
        <f>1+AW321</f>
        <v>19</v>
      </c>
      <c r="AZ321" s="124"/>
      <c r="BA321" s="124">
        <f>1+AY321</f>
        <v>20</v>
      </c>
      <c r="BB321" s="124"/>
      <c r="BC321" s="124">
        <f>1+BA321</f>
        <v>21</v>
      </c>
      <c r="BD321" s="124"/>
      <c r="BE321" s="124">
        <f>1+BC321</f>
        <v>22</v>
      </c>
      <c r="BF321" s="124"/>
      <c r="BG321" s="124">
        <f>1+BE321</f>
        <v>23</v>
      </c>
      <c r="BH321" s="124"/>
      <c r="BI321" s="124">
        <f>1+BG321</f>
        <v>24</v>
      </c>
      <c r="BJ321" s="124"/>
      <c r="BK321" s="124">
        <f>1+BI321</f>
        <v>25</v>
      </c>
      <c r="BL321" s="124"/>
      <c r="BM321" s="124">
        <f>1+BK321</f>
        <v>26</v>
      </c>
      <c r="BN321" s="124"/>
      <c r="BO321" s="124">
        <f>1+BM321</f>
        <v>27</v>
      </c>
      <c r="BP321" s="124"/>
      <c r="BQ321" s="124">
        <f>1+BO321</f>
        <v>28</v>
      </c>
      <c r="BR321" s="124"/>
      <c r="BS321" s="124">
        <f>1+BQ321</f>
        <v>29</v>
      </c>
      <c r="BT321" s="124"/>
      <c r="BU321" s="124">
        <f>1+BS321</f>
        <v>30</v>
      </c>
      <c r="BV321" s="124"/>
      <c r="BW321" s="124">
        <f>1+BU321</f>
        <v>31</v>
      </c>
      <c r="BX321" s="124"/>
      <c r="BY321" s="124">
        <f>1+BW321</f>
        <v>32</v>
      </c>
      <c r="BZ321" s="124"/>
      <c r="CA321" s="124">
        <f>1+BY321</f>
        <v>33</v>
      </c>
      <c r="CB321" s="124"/>
      <c r="CC321" s="124">
        <f>1+CA321</f>
        <v>34</v>
      </c>
      <c r="CD321" s="124"/>
      <c r="CE321" s="124"/>
      <c r="CF321" s="124"/>
      <c r="CG321" s="124"/>
      <c r="CH321" s="124"/>
      <c r="CI321" s="124"/>
      <c r="CJ321" s="124">
        <f>1+CC321</f>
        <v>35</v>
      </c>
      <c r="CK321" s="124"/>
      <c r="CL321" s="124"/>
      <c r="CM321" s="124">
        <f>1+CJ321</f>
        <v>36</v>
      </c>
      <c r="CN321" s="124"/>
      <c r="CO321" s="124">
        <f>1+CM321</f>
        <v>37</v>
      </c>
      <c r="CP321" s="125"/>
      <c r="CQ321" s="109"/>
      <c r="CR321" s="109"/>
      <c r="CS321" s="109"/>
      <c r="CV321" s="109"/>
      <c r="CW321" s="109"/>
      <c r="CX321" s="109"/>
      <c r="CY321" s="109"/>
      <c r="CZ321" s="109"/>
      <c r="DA321" s="109"/>
      <c r="DB321" s="109"/>
      <c r="DC321" s="109"/>
      <c r="DD321" s="109"/>
      <c r="DE321" s="109"/>
      <c r="DF321" s="109"/>
      <c r="DG321" s="109"/>
      <c r="DH321" s="109"/>
      <c r="DI321" s="109"/>
      <c r="DJ321" s="109"/>
      <c r="DK321" s="109"/>
      <c r="DL321" s="109"/>
      <c r="DM321" s="109"/>
      <c r="DN321" s="109"/>
      <c r="DO321" s="109"/>
      <c r="DP321" s="109"/>
      <c r="DQ321" s="109"/>
      <c r="DR321" s="109"/>
      <c r="DS321" s="109"/>
      <c r="DT321" s="109"/>
      <c r="DU321" s="109"/>
      <c r="DV321" s="109"/>
      <c r="DW321" s="109"/>
      <c r="DX321" s="109"/>
      <c r="DY321" s="109"/>
      <c r="DZ321" s="109"/>
      <c r="EA321" s="109"/>
      <c r="EB321" s="109"/>
      <c r="EC321" s="109"/>
      <c r="ED321" s="109"/>
      <c r="EE321" s="109"/>
      <c r="EF321" s="109"/>
      <c r="EG321" s="109"/>
      <c r="EH321" s="109"/>
      <c r="EI321" s="109"/>
      <c r="EJ321" s="109"/>
      <c r="EK321" s="109"/>
      <c r="EL321" s="109"/>
      <c r="EM321" s="109"/>
      <c r="EN321" s="109"/>
      <c r="EO321" s="109"/>
      <c r="EP321" s="109"/>
      <c r="EQ321" s="109"/>
      <c r="ER321" s="109"/>
      <c r="ES321" s="109"/>
      <c r="ET321" s="109"/>
      <c r="EU321" s="109"/>
      <c r="EV321" s="109"/>
      <c r="EW321" s="109"/>
      <c r="EX321" s="109"/>
      <c r="EY321" s="109"/>
      <c r="EZ321" s="109"/>
      <c r="FA321" s="109"/>
      <c r="FB321" s="109"/>
      <c r="FC321" s="109"/>
      <c r="FD321" s="109"/>
      <c r="FE321" s="109"/>
      <c r="FF321" s="109"/>
      <c r="FG321" s="109"/>
      <c r="FH321" s="109"/>
      <c r="FI321" s="109"/>
      <c r="FJ321" s="109"/>
      <c r="FK321" s="109"/>
      <c r="FL321" s="109"/>
      <c r="FM321" s="109"/>
      <c r="FN321" s="109"/>
      <c r="FO321" s="109"/>
      <c r="FP321" s="109"/>
      <c r="FQ321" s="109"/>
      <c r="FR321" s="109"/>
      <c r="FS321" s="109"/>
      <c r="FT321" s="109"/>
      <c r="FU321" s="109"/>
      <c r="FV321" s="109"/>
      <c r="FW321" s="109"/>
      <c r="FX321" s="109"/>
      <c r="FY321" s="109"/>
      <c r="FZ321" s="109"/>
      <c r="GA321" s="109"/>
      <c r="GB321" s="109"/>
      <c r="GC321" s="109"/>
      <c r="GD321" s="109"/>
      <c r="GE321" s="109"/>
      <c r="GF321" s="109"/>
      <c r="GG321" s="109"/>
      <c r="GH321" s="109"/>
      <c r="GI321" s="109"/>
      <c r="GJ321" s="109"/>
      <c r="GK321" s="109"/>
      <c r="GL321" s="109"/>
      <c r="GM321" s="109"/>
      <c r="GN321" s="109"/>
      <c r="GO321" s="109"/>
      <c r="GP321" s="109"/>
      <c r="GQ321" s="109"/>
      <c r="GR321" s="109"/>
      <c r="GS321" s="109"/>
      <c r="GT321" s="109"/>
      <c r="GU321" s="109"/>
      <c r="GV321" s="109"/>
      <c r="GW321" s="109"/>
      <c r="GX321" s="109"/>
      <c r="GY321" s="109"/>
      <c r="GZ321" s="109"/>
      <c r="HA321" s="109"/>
      <c r="HB321" s="109"/>
    </row>
    <row r="322" spans="2:213" s="161" customFormat="1" ht="13.2" customHeight="1" x14ac:dyDescent="0.25">
      <c r="B322" s="109"/>
      <c r="C322" s="109"/>
      <c r="D322" s="126" t="s">
        <v>221</v>
      </c>
      <c r="E322" s="109"/>
      <c r="F322" s="109"/>
      <c r="G322" s="109"/>
      <c r="H322" s="109"/>
      <c r="I322" s="109"/>
      <c r="J322" s="109"/>
      <c r="K322" s="109"/>
      <c r="L322" s="109"/>
      <c r="M322" s="109"/>
      <c r="N322" s="127"/>
      <c r="O322" s="369"/>
      <c r="P322" s="127"/>
      <c r="Q322" s="369"/>
      <c r="R322" s="127"/>
      <c r="S322" s="369"/>
      <c r="T322" s="127"/>
      <c r="U322" s="369"/>
      <c r="V322" s="127"/>
      <c r="W322" s="369"/>
      <c r="X322" s="127"/>
      <c r="Y322" s="369"/>
      <c r="Z322" s="127"/>
      <c r="AA322" s="369"/>
      <c r="AB322" s="127"/>
      <c r="AC322" s="369"/>
      <c r="AD322" s="127"/>
      <c r="AE322" s="369"/>
      <c r="AF322" s="127"/>
      <c r="AG322" s="369"/>
      <c r="AH322" s="127"/>
      <c r="AI322" s="369"/>
      <c r="AJ322" s="127"/>
      <c r="AK322" s="369"/>
      <c r="AL322" s="127"/>
      <c r="AM322" s="369"/>
      <c r="AN322" s="127"/>
      <c r="AO322" s="369"/>
      <c r="AP322" s="127"/>
      <c r="AQ322" s="369"/>
      <c r="AR322" s="127"/>
      <c r="AS322" s="369"/>
      <c r="AT322" s="127"/>
      <c r="AU322" s="369"/>
      <c r="AV322" s="127"/>
      <c r="AW322" s="369"/>
      <c r="AX322" s="127"/>
      <c r="AY322" s="369"/>
      <c r="AZ322" s="127"/>
      <c r="BA322" s="369"/>
      <c r="BB322" s="127"/>
      <c r="BC322" s="369"/>
      <c r="BD322" s="127"/>
      <c r="BE322" s="369"/>
      <c r="BF322" s="127"/>
      <c r="BG322" s="369"/>
      <c r="BH322" s="127"/>
      <c r="BI322" s="369"/>
      <c r="BJ322" s="127"/>
      <c r="BK322" s="369"/>
      <c r="BL322" s="127"/>
      <c r="BM322" s="369"/>
      <c r="BN322" s="127"/>
      <c r="BO322" s="369"/>
      <c r="BP322" s="127"/>
      <c r="BQ322" s="369"/>
      <c r="BR322" s="127"/>
      <c r="BS322" s="369"/>
      <c r="BT322" s="127"/>
      <c r="BU322" s="369"/>
      <c r="BV322" s="127"/>
      <c r="BW322" s="369"/>
      <c r="BX322" s="127"/>
      <c r="BY322" s="369"/>
      <c r="BZ322" s="127"/>
      <c r="CA322" s="369"/>
      <c r="CB322" s="127"/>
      <c r="CC322" s="176"/>
      <c r="CD322" s="153"/>
      <c r="CE322" s="176"/>
      <c r="CF322" s="153"/>
      <c r="CG322" s="342" t="s">
        <v>222</v>
      </c>
      <c r="CH322" s="127"/>
      <c r="CI322" s="369"/>
      <c r="CJ322" s="127"/>
      <c r="CK322" s="369"/>
      <c r="CL322" s="127"/>
      <c r="CM322" s="369"/>
      <c r="CN322" s="127"/>
      <c r="CO322" s="369"/>
      <c r="CP322" s="109"/>
      <c r="CQ322" s="109"/>
      <c r="CR322" s="109"/>
      <c r="CS322" s="109"/>
      <c r="CV322" s="109"/>
      <c r="CW322" s="109"/>
      <c r="CX322" s="109"/>
      <c r="CY322" s="109"/>
      <c r="CZ322" s="109"/>
      <c r="DA322" s="109"/>
      <c r="DB322" s="109"/>
      <c r="DC322" s="109"/>
      <c r="DD322" s="109"/>
      <c r="DE322" s="109"/>
      <c r="DF322" s="109"/>
      <c r="DG322" s="109"/>
      <c r="DH322" s="109"/>
      <c r="DI322" s="109"/>
      <c r="DJ322" s="109"/>
      <c r="DK322" s="109"/>
      <c r="DL322" s="109"/>
      <c r="DM322" s="109"/>
      <c r="DN322" s="109"/>
      <c r="DO322" s="109"/>
      <c r="DP322" s="109"/>
      <c r="DQ322" s="109"/>
      <c r="DR322" s="109"/>
      <c r="DS322" s="109"/>
      <c r="DT322" s="109"/>
      <c r="DU322" s="109"/>
      <c r="DV322" s="109"/>
      <c r="DW322" s="109"/>
      <c r="DX322" s="109"/>
      <c r="DY322" s="109"/>
      <c r="DZ322" s="109"/>
      <c r="EA322" s="109"/>
      <c r="EB322" s="109"/>
      <c r="EC322" s="109"/>
      <c r="ED322" s="109"/>
      <c r="EE322" s="109"/>
      <c r="EF322" s="109"/>
      <c r="EG322" s="109"/>
      <c r="EH322" s="109"/>
      <c r="EI322" s="109"/>
      <c r="EJ322" s="109"/>
      <c r="EK322" s="109"/>
      <c r="EL322" s="109"/>
      <c r="EM322" s="109"/>
      <c r="EN322" s="109"/>
      <c r="EO322" s="109"/>
      <c r="EP322" s="109"/>
      <c r="EQ322" s="109"/>
      <c r="ER322" s="109"/>
      <c r="ES322" s="109"/>
      <c r="ET322" s="109"/>
      <c r="EU322" s="109"/>
      <c r="EV322" s="109"/>
      <c r="EW322" s="109"/>
      <c r="EX322" s="109"/>
      <c r="EY322" s="109"/>
      <c r="EZ322" s="109"/>
      <c r="FA322" s="109"/>
      <c r="FB322" s="109"/>
      <c r="FC322" s="109"/>
      <c r="FD322" s="109"/>
      <c r="FE322" s="109"/>
      <c r="FF322" s="109"/>
      <c r="FG322" s="109"/>
      <c r="FH322" s="109"/>
      <c r="FI322" s="109"/>
      <c r="FJ322" s="109"/>
      <c r="FK322" s="109"/>
      <c r="FL322" s="109"/>
      <c r="FM322" s="109"/>
      <c r="FN322" s="109"/>
      <c r="FO322" s="109"/>
      <c r="FP322" s="109"/>
      <c r="FQ322" s="109"/>
      <c r="FR322" s="109"/>
      <c r="FS322" s="109"/>
      <c r="FT322" s="109"/>
      <c r="FU322" s="109"/>
      <c r="FV322" s="109"/>
      <c r="FW322" s="109"/>
      <c r="FX322" s="109"/>
      <c r="FY322" s="109"/>
      <c r="FZ322" s="109"/>
      <c r="GA322" s="109"/>
      <c r="GB322" s="109"/>
      <c r="GC322" s="109"/>
      <c r="GD322" s="109"/>
      <c r="GE322" s="109"/>
      <c r="GF322" s="109"/>
      <c r="GG322" s="109"/>
      <c r="GH322" s="109"/>
      <c r="GI322" s="109"/>
      <c r="GJ322" s="109"/>
      <c r="GK322" s="109"/>
      <c r="GL322" s="109"/>
      <c r="GM322" s="109"/>
      <c r="GN322" s="109"/>
      <c r="GO322" s="109"/>
      <c r="GP322" s="109"/>
      <c r="GQ322" s="109"/>
      <c r="GR322" s="109"/>
      <c r="GS322" s="109"/>
      <c r="GT322" s="109"/>
      <c r="GU322" s="109"/>
      <c r="GV322" s="109"/>
      <c r="GW322" s="109"/>
      <c r="GX322" s="109"/>
      <c r="GY322" s="109"/>
      <c r="GZ322" s="109"/>
      <c r="HA322" s="109"/>
      <c r="HB322" s="109"/>
      <c r="HC322" s="109"/>
      <c r="HD322" s="109"/>
      <c r="HE322" s="109"/>
    </row>
    <row r="323" spans="2:213" s="161" customFormat="1" ht="3" customHeight="1" x14ac:dyDescent="0.25">
      <c r="B323" s="109"/>
      <c r="C323" s="109"/>
      <c r="D323" s="109"/>
      <c r="E323" s="126"/>
      <c r="F323" s="109"/>
      <c r="G323" s="109"/>
      <c r="H323" s="109"/>
      <c r="I323" s="109"/>
      <c r="J323" s="109"/>
      <c r="K323" s="109"/>
      <c r="L323" s="109"/>
      <c r="M323" s="109"/>
      <c r="N323" s="127"/>
      <c r="O323" s="127"/>
      <c r="P323" s="127"/>
      <c r="Q323" s="127"/>
      <c r="R323" s="127"/>
      <c r="S323" s="127"/>
      <c r="T323" s="127"/>
      <c r="U323" s="127"/>
      <c r="V323" s="127"/>
      <c r="W323" s="127"/>
      <c r="X323" s="127"/>
      <c r="Y323" s="127"/>
      <c r="Z323" s="127"/>
      <c r="AA323" s="127"/>
      <c r="AB323" s="127"/>
      <c r="AC323" s="127"/>
      <c r="AD323" s="127"/>
      <c r="AE323" s="127"/>
      <c r="AF323" s="127"/>
      <c r="AG323" s="127"/>
      <c r="AH323" s="127"/>
      <c r="AI323" s="127"/>
      <c r="AJ323" s="127"/>
      <c r="AK323" s="127"/>
      <c r="AL323" s="127"/>
      <c r="AM323" s="127"/>
      <c r="AN323" s="127"/>
      <c r="AO323" s="127"/>
      <c r="AP323" s="127"/>
      <c r="AQ323" s="127"/>
      <c r="AR323" s="127"/>
      <c r="AS323" s="127"/>
      <c r="AT323" s="127"/>
      <c r="AU323" s="127"/>
      <c r="AV323" s="127"/>
      <c r="AW323" s="127"/>
      <c r="AX323" s="127"/>
      <c r="AY323" s="127"/>
      <c r="AZ323" s="127"/>
      <c r="BA323" s="127"/>
      <c r="BB323" s="127"/>
      <c r="BC323" s="127"/>
      <c r="BD323" s="127"/>
      <c r="BE323" s="127"/>
      <c r="BF323" s="127"/>
      <c r="BG323" s="127"/>
      <c r="BH323" s="127"/>
      <c r="BI323" s="127"/>
      <c r="BJ323" s="127"/>
      <c r="BK323" s="127"/>
      <c r="BL323" s="127"/>
      <c r="BM323" s="127"/>
      <c r="BN323" s="127"/>
      <c r="BO323" s="127"/>
      <c r="BP323" s="127"/>
      <c r="BQ323" s="127"/>
      <c r="BR323" s="127"/>
      <c r="BS323" s="127"/>
      <c r="BT323" s="127"/>
      <c r="BU323" s="127"/>
      <c r="BV323" s="127"/>
      <c r="BW323" s="127"/>
      <c r="BX323" s="127"/>
      <c r="BY323" s="127"/>
      <c r="BZ323" s="127"/>
      <c r="CA323" s="127"/>
      <c r="CB323" s="127"/>
      <c r="CC323" s="176"/>
      <c r="CD323" s="153"/>
      <c r="CE323" s="176"/>
      <c r="CF323" s="153"/>
      <c r="CG323" s="176"/>
      <c r="CH323" s="153"/>
      <c r="CI323" s="178"/>
      <c r="CJ323" s="178"/>
      <c r="CK323" s="178"/>
      <c r="CL323" s="153"/>
      <c r="CM323" s="176"/>
      <c r="CN323" s="153"/>
      <c r="CO323" s="176"/>
      <c r="CP323" s="136"/>
      <c r="CQ323" s="109"/>
      <c r="CR323" s="109"/>
      <c r="CS323" s="109"/>
      <c r="CV323" s="109"/>
      <c r="CW323" s="109"/>
      <c r="CX323" s="109"/>
      <c r="CY323" s="109"/>
      <c r="CZ323" s="109"/>
      <c r="DA323" s="109"/>
      <c r="DB323" s="109"/>
      <c r="DC323" s="109"/>
      <c r="DD323" s="109"/>
      <c r="DE323" s="109"/>
      <c r="DF323" s="109"/>
      <c r="DG323" s="109"/>
      <c r="DH323" s="109"/>
      <c r="DI323" s="109"/>
      <c r="DJ323" s="109"/>
      <c r="DK323" s="109"/>
      <c r="DL323" s="109"/>
      <c r="DM323" s="109"/>
      <c r="DN323" s="109"/>
      <c r="DO323" s="109"/>
      <c r="DP323" s="109"/>
      <c r="DQ323" s="109"/>
      <c r="DR323" s="109"/>
      <c r="DS323" s="109"/>
      <c r="DT323" s="109"/>
      <c r="DU323" s="109"/>
      <c r="DV323" s="109"/>
      <c r="DW323" s="109"/>
      <c r="DX323" s="109"/>
      <c r="DY323" s="109"/>
      <c r="DZ323" s="109"/>
      <c r="EA323" s="109"/>
      <c r="EB323" s="109"/>
      <c r="EC323" s="109"/>
      <c r="ED323" s="109"/>
      <c r="EE323" s="109"/>
      <c r="EF323" s="109"/>
      <c r="EG323" s="109"/>
      <c r="EH323" s="109"/>
      <c r="EI323" s="109"/>
      <c r="EJ323" s="109"/>
      <c r="EK323" s="109"/>
      <c r="EL323" s="109"/>
      <c r="EM323" s="109"/>
      <c r="EN323" s="109"/>
      <c r="EO323" s="109"/>
      <c r="EP323" s="109"/>
      <c r="EQ323" s="109"/>
      <c r="ER323" s="109"/>
      <c r="ES323" s="109"/>
      <c r="ET323" s="109"/>
      <c r="EU323" s="109"/>
      <c r="EV323" s="109"/>
      <c r="EW323" s="109"/>
      <c r="EX323" s="109"/>
      <c r="EY323" s="109"/>
      <c r="EZ323" s="109"/>
      <c r="FA323" s="109"/>
      <c r="FB323" s="109"/>
      <c r="FC323" s="109"/>
      <c r="FD323" s="109"/>
      <c r="FE323" s="109"/>
      <c r="FF323" s="109"/>
      <c r="FG323" s="109"/>
      <c r="FH323" s="109"/>
      <c r="FI323" s="109"/>
      <c r="FJ323" s="109"/>
      <c r="FK323" s="109"/>
      <c r="FL323" s="109"/>
      <c r="FM323" s="109"/>
      <c r="FN323" s="109"/>
      <c r="FO323" s="109"/>
      <c r="FP323" s="109"/>
      <c r="FQ323" s="109"/>
      <c r="FR323" s="109"/>
      <c r="FS323" s="109"/>
      <c r="FT323" s="109"/>
      <c r="FU323" s="109"/>
      <c r="FV323" s="109"/>
      <c r="FW323" s="109"/>
      <c r="FX323" s="109"/>
      <c r="FY323" s="109"/>
      <c r="FZ323" s="109"/>
      <c r="GA323" s="109"/>
      <c r="GB323" s="109"/>
      <c r="GC323" s="109"/>
      <c r="GD323" s="109"/>
      <c r="GE323" s="109"/>
      <c r="GF323" s="109"/>
      <c r="GG323" s="109"/>
      <c r="GH323" s="109"/>
      <c r="GI323" s="109"/>
      <c r="GJ323" s="109"/>
      <c r="GK323" s="109"/>
      <c r="GL323" s="109"/>
      <c r="GM323" s="109"/>
      <c r="GN323" s="109"/>
      <c r="GO323" s="109"/>
      <c r="GP323" s="109"/>
      <c r="GQ323" s="109"/>
      <c r="GR323" s="109"/>
      <c r="GS323" s="109"/>
      <c r="GT323" s="109"/>
      <c r="GU323" s="109"/>
      <c r="GV323" s="109"/>
      <c r="GW323" s="109"/>
      <c r="GX323" s="109"/>
      <c r="GY323" s="109"/>
      <c r="GZ323" s="109"/>
      <c r="HA323" s="109"/>
      <c r="HB323" s="109"/>
      <c r="HC323" s="109"/>
      <c r="HD323" s="109"/>
      <c r="HE323" s="109"/>
    </row>
    <row r="324" spans="2:213" s="161" customFormat="1" ht="13.2" customHeight="1" x14ac:dyDescent="0.25">
      <c r="B324" s="109"/>
      <c r="C324" s="109"/>
      <c r="D324" s="126" t="s">
        <v>223</v>
      </c>
      <c r="E324" s="109"/>
      <c r="F324" s="109"/>
      <c r="G324" s="109"/>
      <c r="H324" s="109"/>
      <c r="I324" s="109"/>
      <c r="J324" s="109"/>
      <c r="K324" s="109"/>
      <c r="L324" s="109"/>
      <c r="M324" s="109"/>
      <c r="N324" s="127"/>
      <c r="O324" s="369"/>
      <c r="P324" s="127"/>
      <c r="Q324" s="369"/>
      <c r="R324" s="127"/>
      <c r="S324" s="369"/>
      <c r="T324" s="127"/>
      <c r="U324" s="369"/>
      <c r="V324" s="127"/>
      <c r="W324" s="369"/>
      <c r="X324" s="127"/>
      <c r="Y324" s="369"/>
      <c r="Z324" s="127"/>
      <c r="AA324" s="369"/>
      <c r="AB324" s="127"/>
      <c r="AC324" s="369"/>
      <c r="AD324" s="127"/>
      <c r="AE324" s="369"/>
      <c r="AF324" s="127"/>
      <c r="AG324" s="369"/>
      <c r="AH324" s="127"/>
      <c r="AI324" s="369"/>
      <c r="AJ324" s="127"/>
      <c r="AK324" s="369"/>
      <c r="AL324" s="127"/>
      <c r="AM324" s="369"/>
      <c r="AN324" s="127"/>
      <c r="AO324" s="369"/>
      <c r="AP324" s="127"/>
      <c r="AQ324" s="369"/>
      <c r="AR324" s="127"/>
      <c r="AS324" s="369"/>
      <c r="AT324" s="127"/>
      <c r="AU324" s="369"/>
      <c r="AV324" s="127"/>
      <c r="AW324" s="369"/>
      <c r="AX324" s="127"/>
      <c r="AY324" s="369"/>
      <c r="AZ324" s="127"/>
      <c r="BA324" s="369"/>
      <c r="BB324" s="127"/>
      <c r="BC324" s="369"/>
      <c r="BD324" s="127"/>
      <c r="BE324" s="369"/>
      <c r="BF324" s="127"/>
      <c r="BG324" s="369"/>
      <c r="BH324" s="127"/>
      <c r="BI324" s="369"/>
      <c r="BJ324" s="127"/>
      <c r="BK324" s="369"/>
      <c r="BL324" s="127"/>
      <c r="BM324" s="369"/>
      <c r="BN324" s="127"/>
      <c r="BO324" s="369"/>
      <c r="BP324" s="127"/>
      <c r="BQ324" s="369"/>
      <c r="BR324" s="127"/>
      <c r="BS324" s="369"/>
      <c r="BT324" s="127"/>
      <c r="BU324" s="369"/>
      <c r="BV324" s="127"/>
      <c r="BW324" s="369"/>
      <c r="BX324" s="127"/>
      <c r="BY324" s="369"/>
      <c r="BZ324" s="127"/>
      <c r="CA324" s="369"/>
      <c r="CB324" s="127"/>
      <c r="CC324" s="369"/>
      <c r="CD324" s="127"/>
      <c r="CE324" s="369"/>
      <c r="CF324" s="127"/>
      <c r="CG324" s="369"/>
      <c r="CH324" s="127"/>
      <c r="CI324" s="369"/>
      <c r="CJ324" s="127"/>
      <c r="CK324" s="369"/>
      <c r="CL324" s="127"/>
      <c r="CM324" s="369"/>
      <c r="CN324" s="127"/>
      <c r="CO324" s="369"/>
      <c r="CP324" s="109"/>
      <c r="CQ324" s="109"/>
      <c r="CR324" s="109"/>
      <c r="CS324" s="109"/>
      <c r="CV324" s="109"/>
      <c r="CW324" s="109"/>
      <c r="CX324" s="109"/>
      <c r="CY324" s="109"/>
      <c r="CZ324" s="109"/>
      <c r="DA324" s="109"/>
      <c r="DB324" s="109"/>
      <c r="DC324" s="109"/>
      <c r="DD324" s="109"/>
      <c r="DE324" s="109"/>
      <c r="DF324" s="109"/>
      <c r="DG324" s="109"/>
      <c r="DH324" s="109"/>
      <c r="DI324" s="109"/>
      <c r="DJ324" s="109"/>
      <c r="DK324" s="109"/>
      <c r="DL324" s="109"/>
      <c r="DM324" s="109"/>
      <c r="DN324" s="109"/>
      <c r="DO324" s="109"/>
      <c r="DP324" s="109"/>
      <c r="DQ324" s="109"/>
      <c r="DR324" s="109"/>
      <c r="DS324" s="109"/>
      <c r="DT324" s="109"/>
      <c r="DU324" s="109"/>
      <c r="DV324" s="109"/>
      <c r="DW324" s="109"/>
      <c r="DX324" s="109"/>
      <c r="DY324" s="109"/>
      <c r="DZ324" s="109"/>
      <c r="EA324" s="109"/>
      <c r="EB324" s="109"/>
      <c r="EC324" s="109"/>
      <c r="ED324" s="109"/>
      <c r="EE324" s="109"/>
      <c r="EF324" s="109"/>
      <c r="EG324" s="109"/>
      <c r="EH324" s="109"/>
      <c r="EI324" s="109"/>
      <c r="EJ324" s="109"/>
      <c r="EK324" s="109"/>
      <c r="EL324" s="109"/>
      <c r="EM324" s="109"/>
      <c r="EN324" s="109"/>
      <c r="EO324" s="109"/>
      <c r="EP324" s="109"/>
      <c r="EQ324" s="109"/>
      <c r="ER324" s="109"/>
      <c r="ES324" s="109"/>
      <c r="ET324" s="109"/>
      <c r="EU324" s="109"/>
      <c r="EV324" s="109"/>
      <c r="EW324" s="109"/>
      <c r="EX324" s="109"/>
      <c r="EY324" s="109"/>
      <c r="EZ324" s="109"/>
      <c r="FA324" s="109"/>
      <c r="FB324" s="109"/>
      <c r="FC324" s="109"/>
      <c r="FD324" s="109"/>
      <c r="FE324" s="109"/>
      <c r="FF324" s="109"/>
      <c r="FG324" s="109"/>
      <c r="FH324" s="109"/>
      <c r="FI324" s="109"/>
      <c r="FJ324" s="109"/>
      <c r="FK324" s="109"/>
      <c r="FL324" s="109"/>
      <c r="FM324" s="109"/>
      <c r="FN324" s="109"/>
      <c r="FO324" s="109"/>
      <c r="FP324" s="109"/>
      <c r="FQ324" s="109"/>
      <c r="FR324" s="109"/>
      <c r="FS324" s="109"/>
      <c r="FT324" s="109"/>
      <c r="FU324" s="109"/>
      <c r="FV324" s="109"/>
      <c r="FW324" s="109"/>
      <c r="FX324" s="109"/>
      <c r="FY324" s="109"/>
      <c r="FZ324" s="109"/>
      <c r="GA324" s="109"/>
      <c r="GB324" s="109"/>
      <c r="GC324" s="109"/>
      <c r="GD324" s="109"/>
      <c r="GE324" s="109"/>
      <c r="GF324" s="109"/>
      <c r="GG324" s="109"/>
      <c r="GH324" s="109"/>
      <c r="GI324" s="109"/>
      <c r="GJ324" s="109"/>
      <c r="GK324" s="109"/>
      <c r="GL324" s="109"/>
      <c r="GM324" s="109"/>
      <c r="GN324" s="109"/>
      <c r="GO324" s="109"/>
      <c r="GP324" s="109"/>
      <c r="GQ324" s="109"/>
      <c r="GR324" s="109"/>
      <c r="GS324" s="109"/>
      <c r="GT324" s="109"/>
      <c r="GU324" s="109"/>
      <c r="GV324" s="109"/>
      <c r="GW324" s="109"/>
      <c r="GX324" s="109"/>
      <c r="GY324" s="109"/>
      <c r="GZ324" s="109"/>
      <c r="HA324" s="109"/>
      <c r="HB324" s="109"/>
      <c r="HC324" s="109"/>
      <c r="HD324" s="109"/>
      <c r="HE324" s="109"/>
    </row>
    <row r="325" spans="2:213" s="161" customFormat="1" ht="3" customHeight="1" x14ac:dyDescent="0.25">
      <c r="B325" s="109"/>
      <c r="C325" s="109"/>
      <c r="D325" s="109"/>
      <c r="E325" s="126"/>
      <c r="F325" s="109"/>
      <c r="G325" s="109"/>
      <c r="H325" s="109"/>
      <c r="I325" s="109"/>
      <c r="J325" s="109"/>
      <c r="K325" s="109"/>
      <c r="L325" s="109"/>
      <c r="M325" s="109"/>
      <c r="N325" s="127"/>
      <c r="O325" s="127"/>
      <c r="P325" s="127"/>
      <c r="Q325" s="127"/>
      <c r="R325" s="127"/>
      <c r="S325" s="127"/>
      <c r="T325" s="127"/>
      <c r="U325" s="127"/>
      <c r="V325" s="127"/>
      <c r="W325" s="127"/>
      <c r="X325" s="127"/>
      <c r="Y325" s="127"/>
      <c r="Z325" s="127"/>
      <c r="AA325" s="127"/>
      <c r="AB325" s="127"/>
      <c r="AC325" s="127"/>
      <c r="AD325" s="127"/>
      <c r="AE325" s="127"/>
      <c r="AF325" s="127"/>
      <c r="AG325" s="127"/>
      <c r="AH325" s="127"/>
      <c r="AI325" s="127"/>
      <c r="AJ325" s="127"/>
      <c r="AK325" s="127"/>
      <c r="AL325" s="127"/>
      <c r="AM325" s="127"/>
      <c r="AN325" s="127"/>
      <c r="AO325" s="127"/>
      <c r="AP325" s="127"/>
      <c r="AQ325" s="127"/>
      <c r="AR325" s="127"/>
      <c r="AS325" s="127"/>
      <c r="AT325" s="127"/>
      <c r="AU325" s="127"/>
      <c r="AV325" s="127"/>
      <c r="AW325" s="127"/>
      <c r="AX325" s="127"/>
      <c r="AY325" s="127"/>
      <c r="AZ325" s="127"/>
      <c r="BA325" s="127"/>
      <c r="BB325" s="127"/>
      <c r="BC325" s="127"/>
      <c r="BD325" s="127"/>
      <c r="BE325" s="127"/>
      <c r="BF325" s="127"/>
      <c r="BG325" s="127"/>
      <c r="BH325" s="127"/>
      <c r="BI325" s="127"/>
      <c r="BJ325" s="127"/>
      <c r="BK325" s="127"/>
      <c r="BL325" s="127"/>
      <c r="BM325" s="127"/>
      <c r="BN325" s="127"/>
      <c r="BO325" s="127"/>
      <c r="BP325" s="127"/>
      <c r="BQ325" s="127"/>
      <c r="BR325" s="127"/>
      <c r="BS325" s="127"/>
      <c r="BT325" s="127"/>
      <c r="BU325" s="127"/>
      <c r="BV325" s="127"/>
      <c r="BW325" s="127"/>
      <c r="BX325" s="127"/>
      <c r="BY325" s="127"/>
      <c r="BZ325" s="127"/>
      <c r="CA325" s="127"/>
      <c r="CB325" s="127"/>
      <c r="CC325" s="127"/>
      <c r="CD325" s="127"/>
      <c r="CE325" s="127"/>
      <c r="CF325" s="127"/>
      <c r="CG325" s="127"/>
      <c r="CH325" s="127"/>
      <c r="CI325" s="127"/>
      <c r="CJ325" s="127"/>
      <c r="CK325" s="127"/>
      <c r="CL325" s="127"/>
      <c r="CM325" s="127"/>
      <c r="CN325" s="127"/>
      <c r="CO325" s="127"/>
      <c r="CP325" s="109"/>
      <c r="CQ325" s="109"/>
      <c r="CR325" s="109"/>
      <c r="CS325" s="109"/>
      <c r="CV325" s="109"/>
      <c r="CW325" s="109"/>
      <c r="CX325" s="109"/>
      <c r="CY325" s="109"/>
      <c r="CZ325" s="109"/>
      <c r="DA325" s="109"/>
      <c r="DB325" s="109"/>
      <c r="DC325" s="109"/>
      <c r="DD325" s="109"/>
      <c r="DE325" s="109"/>
      <c r="DF325" s="109"/>
      <c r="DG325" s="109"/>
      <c r="DH325" s="109"/>
      <c r="DI325" s="109"/>
      <c r="DJ325" s="109"/>
      <c r="DK325" s="109"/>
      <c r="DL325" s="109"/>
      <c r="DM325" s="109"/>
      <c r="DN325" s="109"/>
      <c r="DO325" s="109"/>
      <c r="DP325" s="109"/>
      <c r="DQ325" s="109"/>
      <c r="DR325" s="109"/>
      <c r="DS325" s="109"/>
      <c r="DT325" s="109"/>
      <c r="DU325" s="109"/>
      <c r="DV325" s="109"/>
      <c r="DW325" s="109"/>
      <c r="DX325" s="109"/>
      <c r="DY325" s="109"/>
      <c r="DZ325" s="109"/>
      <c r="EA325" s="109"/>
      <c r="EB325" s="109"/>
      <c r="EC325" s="109"/>
      <c r="ED325" s="109"/>
      <c r="EE325" s="109"/>
      <c r="EF325" s="109"/>
      <c r="EG325" s="109"/>
      <c r="EH325" s="109"/>
      <c r="EI325" s="109"/>
      <c r="EJ325" s="109"/>
      <c r="EK325" s="109"/>
      <c r="EL325" s="109"/>
      <c r="EM325" s="109"/>
      <c r="EN325" s="109"/>
      <c r="EO325" s="109"/>
      <c r="EP325" s="109"/>
      <c r="EQ325" s="109"/>
      <c r="ER325" s="109"/>
      <c r="ES325" s="109"/>
      <c r="ET325" s="109"/>
      <c r="EU325" s="109"/>
      <c r="EV325" s="109"/>
      <c r="EW325" s="109"/>
      <c r="EX325" s="109"/>
      <c r="EY325" s="109"/>
      <c r="EZ325" s="109"/>
      <c r="FA325" s="109"/>
      <c r="FB325" s="109"/>
      <c r="FC325" s="109"/>
      <c r="FD325" s="109"/>
      <c r="FE325" s="109"/>
      <c r="FF325" s="109"/>
      <c r="FG325" s="109"/>
      <c r="FH325" s="109"/>
      <c r="FI325" s="109"/>
      <c r="FJ325" s="109"/>
      <c r="FK325" s="109"/>
      <c r="FL325" s="109"/>
      <c r="FM325" s="109"/>
      <c r="FN325" s="109"/>
      <c r="FO325" s="109"/>
      <c r="FP325" s="109"/>
      <c r="FQ325" s="109"/>
      <c r="FR325" s="109"/>
      <c r="FS325" s="109"/>
      <c r="FT325" s="109"/>
      <c r="FU325" s="109"/>
      <c r="FV325" s="109"/>
      <c r="FW325" s="109"/>
      <c r="FX325" s="109"/>
      <c r="FY325" s="109"/>
      <c r="FZ325" s="109"/>
      <c r="GA325" s="109"/>
      <c r="GB325" s="109"/>
      <c r="GC325" s="109"/>
      <c r="GD325" s="109"/>
      <c r="GE325" s="109"/>
      <c r="GF325" s="109"/>
      <c r="GG325" s="109"/>
      <c r="GH325" s="109"/>
      <c r="GI325" s="109"/>
      <c r="GJ325" s="109"/>
      <c r="GK325" s="109"/>
      <c r="GL325" s="109"/>
      <c r="GM325" s="109"/>
      <c r="GN325" s="109"/>
      <c r="GO325" s="109"/>
      <c r="GP325" s="109"/>
      <c r="GQ325" s="109"/>
      <c r="GR325" s="109"/>
      <c r="GS325" s="109"/>
      <c r="GT325" s="109"/>
      <c r="GU325" s="109"/>
      <c r="GV325" s="109"/>
      <c r="GW325" s="109"/>
      <c r="GX325" s="109"/>
      <c r="GY325" s="109"/>
      <c r="GZ325" s="109"/>
      <c r="HA325" s="109"/>
      <c r="HB325" s="109"/>
      <c r="HC325" s="109"/>
      <c r="HD325" s="109"/>
      <c r="HE325" s="109"/>
    </row>
    <row r="326" spans="2:213" s="161" customFormat="1" ht="13.2" customHeight="1" x14ac:dyDescent="0.25">
      <c r="B326" s="109"/>
      <c r="C326" s="109"/>
      <c r="D326" s="126"/>
      <c r="E326" s="109"/>
      <c r="F326" s="109"/>
      <c r="G326" s="109"/>
      <c r="H326" s="109"/>
      <c r="I326" s="109"/>
      <c r="J326" s="109"/>
      <c r="K326" s="109"/>
      <c r="L326" s="109"/>
      <c r="M326" s="109"/>
      <c r="N326" s="127"/>
      <c r="O326" s="369"/>
      <c r="P326" s="127"/>
      <c r="Q326" s="369"/>
      <c r="R326" s="127"/>
      <c r="S326" s="369"/>
      <c r="T326" s="127"/>
      <c r="U326" s="369"/>
      <c r="V326" s="127"/>
      <c r="W326" s="369"/>
      <c r="X326" s="127"/>
      <c r="Y326" s="369"/>
      <c r="Z326" s="127"/>
      <c r="AA326" s="369"/>
      <c r="AB326" s="127"/>
      <c r="AC326" s="369"/>
      <c r="AD326" s="127"/>
      <c r="AE326" s="369"/>
      <c r="AF326" s="127"/>
      <c r="AG326" s="369"/>
      <c r="AH326" s="127"/>
      <c r="AI326" s="369"/>
      <c r="AJ326" s="127"/>
      <c r="AK326" s="369"/>
      <c r="AL326" s="127"/>
      <c r="AM326" s="369"/>
      <c r="AN326" s="127"/>
      <c r="AO326" s="369"/>
      <c r="AP326" s="127"/>
      <c r="AQ326" s="369"/>
      <c r="AR326" s="127"/>
      <c r="AS326" s="369"/>
      <c r="AT326" s="127"/>
      <c r="AU326" s="369"/>
      <c r="AV326" s="127"/>
      <c r="AW326" s="369"/>
      <c r="AX326" s="127"/>
      <c r="AY326" s="369"/>
      <c r="AZ326" s="127"/>
      <c r="BA326" s="369"/>
      <c r="BB326" s="127"/>
      <c r="BC326" s="369"/>
      <c r="BD326" s="127"/>
      <c r="BE326" s="369"/>
      <c r="BF326" s="127"/>
      <c r="BG326" s="369"/>
      <c r="BH326" s="127"/>
      <c r="BI326" s="369"/>
      <c r="BJ326" s="127"/>
      <c r="BK326" s="369"/>
      <c r="BL326" s="127"/>
      <c r="BM326" s="369"/>
      <c r="BN326" s="127"/>
      <c r="BO326" s="369"/>
      <c r="BP326" s="127"/>
      <c r="BQ326" s="369"/>
      <c r="BR326" s="127"/>
      <c r="BS326" s="369"/>
      <c r="BT326" s="127"/>
      <c r="BU326" s="369"/>
      <c r="BV326" s="127"/>
      <c r="BW326" s="369"/>
      <c r="BX326" s="127"/>
      <c r="BY326" s="369"/>
      <c r="BZ326" s="127"/>
      <c r="CA326" s="369"/>
      <c r="CB326" s="127"/>
      <c r="CC326" s="369"/>
      <c r="CD326" s="127"/>
      <c r="CE326" s="369"/>
      <c r="CF326" s="127"/>
      <c r="CG326" s="369"/>
      <c r="CH326" s="127"/>
      <c r="CI326" s="369"/>
      <c r="CJ326" s="127"/>
      <c r="CK326" s="369"/>
      <c r="CL326" s="127"/>
      <c r="CM326" s="369"/>
      <c r="CN326" s="127"/>
      <c r="CO326" s="369"/>
      <c r="CP326" s="109"/>
      <c r="CQ326" s="109"/>
      <c r="CR326" s="109"/>
      <c r="CS326" s="109"/>
      <c r="CV326" s="109"/>
      <c r="CW326" s="109"/>
      <c r="CX326" s="109"/>
      <c r="CY326" s="109"/>
      <c r="CZ326" s="109"/>
      <c r="DA326" s="109"/>
      <c r="DB326" s="109"/>
      <c r="DC326" s="109"/>
      <c r="DD326" s="109"/>
      <c r="DE326" s="109"/>
      <c r="DF326" s="109"/>
      <c r="DG326" s="109"/>
      <c r="DH326" s="109"/>
      <c r="DI326" s="109"/>
      <c r="DJ326" s="109"/>
      <c r="DK326" s="109"/>
      <c r="DL326" s="109"/>
      <c r="DM326" s="109"/>
      <c r="DN326" s="109"/>
      <c r="DO326" s="109"/>
      <c r="DP326" s="109"/>
      <c r="DQ326" s="109"/>
      <c r="DR326" s="109"/>
      <c r="DS326" s="109"/>
      <c r="DT326" s="109"/>
      <c r="DU326" s="109"/>
      <c r="DV326" s="109"/>
      <c r="DW326" s="109"/>
      <c r="DX326" s="109"/>
      <c r="DY326" s="109"/>
      <c r="DZ326" s="109"/>
      <c r="EA326" s="109"/>
      <c r="EB326" s="109"/>
      <c r="EC326" s="109"/>
      <c r="ED326" s="109"/>
      <c r="EE326" s="109"/>
      <c r="EF326" s="109"/>
      <c r="EG326" s="109"/>
      <c r="EH326" s="109"/>
      <c r="EI326" s="109"/>
      <c r="EJ326" s="109"/>
      <c r="EK326" s="109"/>
      <c r="EL326" s="109"/>
      <c r="EM326" s="109"/>
      <c r="EN326" s="109"/>
      <c r="EO326" s="109"/>
      <c r="EP326" s="109"/>
      <c r="EQ326" s="109"/>
      <c r="ER326" s="109"/>
      <c r="ES326" s="109"/>
      <c r="ET326" s="109"/>
      <c r="EU326" s="109"/>
      <c r="EV326" s="109"/>
      <c r="EW326" s="109"/>
      <c r="EX326" s="109"/>
      <c r="EY326" s="109"/>
      <c r="EZ326" s="109"/>
      <c r="FA326" s="109"/>
      <c r="FB326" s="109"/>
      <c r="FC326" s="109"/>
      <c r="FD326" s="109"/>
      <c r="FE326" s="109"/>
      <c r="FF326" s="109"/>
      <c r="FG326" s="109"/>
      <c r="FH326" s="109"/>
      <c r="FI326" s="109"/>
      <c r="FJ326" s="109"/>
      <c r="FK326" s="109"/>
      <c r="FL326" s="109"/>
      <c r="FM326" s="109"/>
      <c r="FN326" s="109"/>
      <c r="FO326" s="109"/>
      <c r="FP326" s="109"/>
      <c r="FQ326" s="109"/>
      <c r="FR326" s="109"/>
      <c r="FS326" s="109"/>
      <c r="FT326" s="109"/>
      <c r="FU326" s="109"/>
      <c r="FV326" s="109"/>
      <c r="FW326" s="109"/>
      <c r="FX326" s="109"/>
      <c r="FY326" s="109"/>
      <c r="FZ326" s="109"/>
      <c r="GA326" s="109"/>
      <c r="GB326" s="109"/>
      <c r="GC326" s="109"/>
      <c r="GD326" s="109"/>
      <c r="GE326" s="109"/>
      <c r="GF326" s="109"/>
      <c r="GG326" s="109"/>
      <c r="GH326" s="109"/>
      <c r="GI326" s="109"/>
      <c r="GJ326" s="109"/>
      <c r="GK326" s="109"/>
      <c r="GL326" s="109"/>
      <c r="GM326" s="109"/>
      <c r="GN326" s="109"/>
      <c r="GO326" s="109"/>
      <c r="GP326" s="109"/>
      <c r="GQ326" s="109"/>
      <c r="GR326" s="109"/>
      <c r="GS326" s="109"/>
      <c r="GT326" s="109"/>
      <c r="GU326" s="109"/>
      <c r="GV326" s="109"/>
      <c r="GW326" s="109"/>
      <c r="GX326" s="109"/>
      <c r="GY326" s="109"/>
      <c r="GZ326" s="109"/>
      <c r="HA326" s="109"/>
      <c r="HB326" s="109"/>
      <c r="HC326" s="109"/>
      <c r="HD326" s="109"/>
      <c r="HE326" s="109"/>
    </row>
    <row r="327" spans="2:213" s="161" customFormat="1" ht="3" customHeight="1" x14ac:dyDescent="0.25">
      <c r="B327" s="109"/>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09"/>
      <c r="AL327" s="109"/>
      <c r="AM327" s="109"/>
      <c r="AN327" s="109"/>
      <c r="AO327" s="109"/>
      <c r="AP327" s="109"/>
      <c r="AQ327" s="109"/>
      <c r="AR327" s="109"/>
      <c r="AS327" s="109"/>
      <c r="AT327" s="109"/>
      <c r="AU327" s="109"/>
      <c r="AV327" s="109"/>
      <c r="AW327" s="109"/>
      <c r="AX327" s="109"/>
      <c r="AY327" s="109"/>
      <c r="AZ327" s="109"/>
      <c r="BA327" s="109"/>
      <c r="BB327" s="109"/>
      <c r="BC327" s="109"/>
      <c r="BD327" s="109"/>
      <c r="BE327" s="109"/>
      <c r="BF327" s="109"/>
      <c r="BG327" s="109"/>
      <c r="BH327" s="109"/>
      <c r="BI327" s="109"/>
      <c r="BJ327" s="109"/>
      <c r="BK327" s="109"/>
      <c r="BL327" s="109"/>
      <c r="BM327" s="109"/>
      <c r="BN327" s="109"/>
      <c r="BO327" s="109"/>
      <c r="BP327" s="109"/>
      <c r="BQ327" s="109"/>
      <c r="BR327" s="109"/>
      <c r="BS327" s="109"/>
      <c r="BT327" s="109"/>
      <c r="BU327" s="109"/>
      <c r="BV327" s="109"/>
      <c r="BW327" s="109"/>
      <c r="BX327" s="109"/>
      <c r="BY327" s="109"/>
      <c r="BZ327" s="109"/>
      <c r="CA327" s="109"/>
      <c r="CB327" s="109"/>
      <c r="CC327" s="109"/>
      <c r="CD327" s="109"/>
      <c r="CE327" s="109"/>
      <c r="CF327" s="109"/>
      <c r="CG327" s="109"/>
      <c r="CH327" s="109"/>
      <c r="CI327" s="109"/>
      <c r="CJ327" s="109"/>
      <c r="CK327" s="109"/>
      <c r="CL327" s="109"/>
      <c r="CM327" s="109"/>
      <c r="CN327" s="109"/>
      <c r="CO327" s="109"/>
      <c r="CP327" s="109"/>
      <c r="CQ327" s="109"/>
      <c r="CR327" s="109"/>
      <c r="CS327" s="109"/>
      <c r="CV327" s="109"/>
      <c r="CW327" s="109"/>
      <c r="CX327" s="109"/>
      <c r="CY327" s="109"/>
      <c r="CZ327" s="109"/>
      <c r="DA327" s="109"/>
      <c r="DB327" s="109"/>
      <c r="DC327" s="109"/>
      <c r="DD327" s="109"/>
      <c r="DE327" s="109"/>
      <c r="DF327" s="109"/>
      <c r="DG327" s="109"/>
      <c r="DH327" s="109"/>
      <c r="DI327" s="109"/>
      <c r="DJ327" s="109"/>
      <c r="DK327" s="109"/>
      <c r="DL327" s="109"/>
      <c r="DM327" s="109"/>
      <c r="DN327" s="109"/>
      <c r="DO327" s="109"/>
      <c r="DP327" s="109"/>
      <c r="DQ327" s="109"/>
      <c r="DR327" s="109"/>
      <c r="DS327" s="109"/>
      <c r="DT327" s="109"/>
      <c r="DU327" s="109"/>
      <c r="DV327" s="109"/>
      <c r="DW327" s="109"/>
      <c r="DX327" s="109"/>
      <c r="DY327" s="109"/>
      <c r="DZ327" s="109"/>
      <c r="EA327" s="109"/>
      <c r="EB327" s="109"/>
      <c r="EC327" s="109"/>
      <c r="ED327" s="109"/>
      <c r="EE327" s="109"/>
      <c r="EF327" s="109"/>
      <c r="EG327" s="109"/>
      <c r="EH327" s="109"/>
      <c r="EI327" s="109"/>
      <c r="EJ327" s="109"/>
      <c r="EK327" s="109"/>
      <c r="EL327" s="109"/>
      <c r="EM327" s="109"/>
      <c r="EN327" s="109"/>
      <c r="EO327" s="109"/>
      <c r="EP327" s="109"/>
      <c r="EQ327" s="109"/>
      <c r="ER327" s="109"/>
      <c r="ES327" s="109"/>
      <c r="ET327" s="109"/>
      <c r="EU327" s="109"/>
      <c r="EV327" s="109"/>
      <c r="EW327" s="109"/>
      <c r="EX327" s="109"/>
      <c r="EY327" s="109"/>
      <c r="EZ327" s="109"/>
      <c r="FA327" s="109"/>
      <c r="FB327" s="109"/>
      <c r="FC327" s="109"/>
      <c r="FD327" s="109"/>
      <c r="FE327" s="109"/>
      <c r="FF327" s="109"/>
      <c r="FG327" s="109"/>
      <c r="FH327" s="109"/>
      <c r="FI327" s="109"/>
      <c r="FJ327" s="109"/>
      <c r="FK327" s="109"/>
      <c r="FL327" s="109"/>
      <c r="FM327" s="109"/>
      <c r="FN327" s="109"/>
      <c r="FO327" s="109"/>
      <c r="FP327" s="109"/>
      <c r="FQ327" s="109"/>
      <c r="FR327" s="109"/>
      <c r="FS327" s="109"/>
      <c r="FT327" s="109"/>
      <c r="FU327" s="109"/>
      <c r="FV327" s="109"/>
      <c r="FW327" s="109"/>
      <c r="FX327" s="109"/>
      <c r="FY327" s="109"/>
      <c r="FZ327" s="109"/>
      <c r="GA327" s="109"/>
      <c r="GB327" s="109"/>
      <c r="GC327" s="109"/>
      <c r="GD327" s="109"/>
      <c r="GE327" s="109"/>
      <c r="GF327" s="109"/>
      <c r="GG327" s="109"/>
      <c r="GH327" s="109"/>
      <c r="GI327" s="109"/>
      <c r="GJ327" s="109"/>
      <c r="GK327" s="109"/>
      <c r="GL327" s="109"/>
      <c r="GM327" s="109"/>
      <c r="GN327" s="109"/>
      <c r="GO327" s="109"/>
      <c r="GP327" s="109"/>
      <c r="GQ327" s="109"/>
      <c r="GR327" s="109"/>
      <c r="GS327" s="109"/>
      <c r="GT327" s="109"/>
      <c r="GU327" s="109"/>
      <c r="GV327" s="109"/>
      <c r="GW327" s="109"/>
      <c r="GX327" s="109"/>
      <c r="GY327" s="109"/>
      <c r="GZ327" s="109"/>
      <c r="HA327" s="109"/>
      <c r="HB327" s="109"/>
      <c r="HC327" s="109"/>
      <c r="HD327" s="109"/>
      <c r="HE327" s="109"/>
    </row>
    <row r="328" spans="2:213" s="161" customFormat="1" ht="13.2" customHeight="1" x14ac:dyDescent="0.25">
      <c r="B328" s="109"/>
      <c r="C328" s="109"/>
      <c r="D328" s="126" t="s">
        <v>237</v>
      </c>
      <c r="E328" s="109"/>
      <c r="F328" s="109"/>
      <c r="G328" s="109"/>
      <c r="H328" s="109"/>
      <c r="I328" s="109"/>
      <c r="J328" s="109"/>
      <c r="K328" s="109"/>
      <c r="L328" s="109"/>
      <c r="M328" s="109"/>
      <c r="N328" s="109"/>
      <c r="O328" s="369"/>
      <c r="P328" s="127"/>
      <c r="Q328" s="369"/>
      <c r="R328" s="127"/>
      <c r="S328" s="369"/>
      <c r="T328" s="127"/>
      <c r="U328" s="369"/>
      <c r="V328" s="127"/>
      <c r="W328" s="369"/>
      <c r="X328" s="127"/>
      <c r="Y328" s="369"/>
      <c r="Z328" s="127"/>
      <c r="AA328" s="369"/>
      <c r="AB328" s="127"/>
      <c r="AC328" s="369"/>
      <c r="AD328" s="127"/>
      <c r="AE328" s="369"/>
      <c r="AF328" s="127"/>
      <c r="AG328" s="369"/>
      <c r="AH328" s="127"/>
      <c r="AI328" s="369"/>
      <c r="AJ328" s="127"/>
      <c r="AK328" s="369"/>
      <c r="AL328" s="127"/>
      <c r="AM328" s="369"/>
      <c r="AN328" s="147"/>
      <c r="AO328" s="179" t="s">
        <v>238</v>
      </c>
      <c r="AP328" s="180"/>
      <c r="AQ328" s="147"/>
      <c r="AR328" s="147"/>
      <c r="AS328" s="147"/>
      <c r="AT328" s="147"/>
      <c r="AU328" s="153"/>
      <c r="AV328" s="153"/>
      <c r="AW328" s="153"/>
      <c r="AX328" s="153"/>
      <c r="AY328" s="153"/>
      <c r="AZ328" s="136"/>
      <c r="BA328" s="136"/>
      <c r="BB328" s="109"/>
      <c r="BC328" s="109"/>
      <c r="BD328" s="109"/>
      <c r="BE328" s="126"/>
      <c r="BF328" s="181" t="s">
        <v>239</v>
      </c>
      <c r="BG328" s="109"/>
      <c r="BH328" s="126"/>
      <c r="BI328" s="126"/>
      <c r="BJ328" s="126"/>
      <c r="BK328" s="143"/>
      <c r="BL328" s="109"/>
      <c r="BM328" s="369"/>
      <c r="BN328" s="127"/>
      <c r="BO328" s="369"/>
      <c r="BP328" s="127"/>
      <c r="BQ328" s="369"/>
      <c r="BR328" s="127"/>
      <c r="BS328" s="369"/>
      <c r="BT328" s="127"/>
      <c r="BU328" s="369"/>
      <c r="BV328" s="127"/>
      <c r="BW328" s="369"/>
      <c r="BX328" s="127"/>
      <c r="BY328" s="369"/>
      <c r="BZ328" s="127"/>
      <c r="CA328" s="369"/>
      <c r="CB328" s="127"/>
      <c r="CC328" s="369"/>
      <c r="CD328" s="127"/>
      <c r="CE328" s="369"/>
      <c r="CF328" s="127"/>
      <c r="CG328" s="369"/>
      <c r="CH328" s="127"/>
      <c r="CI328" s="369"/>
      <c r="CJ328" s="127"/>
      <c r="CK328" s="369"/>
      <c r="CL328" s="127"/>
      <c r="CM328" s="369"/>
      <c r="CN328" s="127"/>
      <c r="CO328" s="369"/>
      <c r="CP328" s="127"/>
      <c r="CQ328" s="109"/>
      <c r="CR328" s="109"/>
      <c r="CS328" s="109"/>
      <c r="CV328" s="109"/>
      <c r="CW328" s="109"/>
      <c r="CX328" s="109"/>
      <c r="CY328" s="109"/>
      <c r="CZ328" s="109"/>
      <c r="DA328" s="109"/>
      <c r="DB328" s="109"/>
      <c r="DC328" s="109"/>
      <c r="DD328" s="109"/>
      <c r="DE328" s="109"/>
      <c r="DF328" s="109"/>
      <c r="DG328" s="109"/>
      <c r="DH328" s="109"/>
      <c r="DI328" s="109"/>
      <c r="DJ328" s="109"/>
      <c r="DK328" s="109"/>
      <c r="DL328" s="109"/>
      <c r="DM328" s="109"/>
      <c r="DN328" s="109"/>
      <c r="DO328" s="109"/>
      <c r="DP328" s="109"/>
      <c r="DQ328" s="109"/>
      <c r="DR328" s="109"/>
      <c r="DS328" s="109"/>
      <c r="DT328" s="109"/>
      <c r="DU328" s="109"/>
      <c r="DV328" s="109"/>
      <c r="DW328" s="109"/>
      <c r="DX328" s="109"/>
      <c r="DY328" s="109"/>
      <c r="DZ328" s="109"/>
      <c r="EA328" s="109"/>
      <c r="EB328" s="109"/>
      <c r="EC328" s="109"/>
      <c r="ED328" s="109"/>
      <c r="EE328" s="109"/>
      <c r="EF328" s="109"/>
      <c r="EG328" s="109"/>
      <c r="EH328" s="109"/>
      <c r="EI328" s="109"/>
      <c r="EJ328" s="109"/>
      <c r="EK328" s="109"/>
      <c r="EL328" s="109"/>
      <c r="EM328" s="109"/>
      <c r="EN328" s="109"/>
      <c r="EO328" s="109"/>
      <c r="EP328" s="109"/>
      <c r="EQ328" s="109"/>
      <c r="ER328" s="109"/>
      <c r="ES328" s="109"/>
      <c r="ET328" s="109"/>
      <c r="EU328" s="109"/>
      <c r="EV328" s="109"/>
      <c r="EW328" s="109"/>
      <c r="EX328" s="109"/>
      <c r="EY328" s="109"/>
      <c r="EZ328" s="109"/>
      <c r="FA328" s="109"/>
      <c r="FB328" s="109"/>
      <c r="FC328" s="109"/>
      <c r="FD328" s="109"/>
      <c r="FE328" s="109"/>
      <c r="FF328" s="109"/>
      <c r="FG328" s="109"/>
      <c r="FH328" s="109"/>
      <c r="FI328" s="109"/>
      <c r="FJ328" s="109"/>
      <c r="FK328" s="109"/>
      <c r="FL328" s="109"/>
      <c r="FM328" s="109"/>
      <c r="FN328" s="109"/>
      <c r="FO328" s="109"/>
      <c r="FP328" s="109"/>
      <c r="FQ328" s="109"/>
      <c r="FR328" s="109"/>
      <c r="FS328" s="109"/>
      <c r="FT328" s="109"/>
      <c r="FU328" s="109"/>
      <c r="FV328" s="109"/>
      <c r="FW328" s="109"/>
      <c r="FX328" s="109"/>
      <c r="FY328" s="109"/>
      <c r="FZ328" s="109"/>
      <c r="GA328" s="109"/>
      <c r="GB328" s="109"/>
      <c r="GC328" s="109"/>
      <c r="GD328" s="109"/>
      <c r="GE328" s="109"/>
      <c r="GF328" s="109"/>
      <c r="GG328" s="109"/>
      <c r="GH328" s="109"/>
      <c r="GI328" s="109"/>
      <c r="GJ328" s="109"/>
      <c r="GK328" s="109"/>
      <c r="GL328" s="109"/>
      <c r="GM328" s="109"/>
      <c r="GN328" s="109"/>
      <c r="GO328" s="109"/>
      <c r="GP328" s="109"/>
      <c r="GQ328" s="109"/>
      <c r="GR328" s="109"/>
      <c r="GS328" s="109"/>
      <c r="GT328" s="109"/>
      <c r="GU328" s="109"/>
      <c r="GV328" s="109"/>
      <c r="GW328" s="109"/>
      <c r="GX328" s="109"/>
      <c r="GY328" s="109"/>
      <c r="GZ328" s="109"/>
      <c r="HA328" s="109"/>
      <c r="HB328" s="109"/>
      <c r="HC328" s="109"/>
      <c r="HD328" s="109"/>
      <c r="HE328" s="109"/>
    </row>
    <row r="329" spans="2:213" ht="3" customHeight="1" x14ac:dyDescent="0.25">
      <c r="E329" s="126"/>
      <c r="O329" s="227"/>
      <c r="P329" s="147"/>
      <c r="Q329" s="227"/>
      <c r="R329" s="147"/>
      <c r="S329" s="227"/>
      <c r="T329" s="147"/>
      <c r="U329" s="227"/>
      <c r="V329" s="147"/>
      <c r="W329" s="227"/>
      <c r="X329" s="147"/>
      <c r="Y329" s="227"/>
      <c r="Z329" s="147"/>
      <c r="AA329" s="227"/>
      <c r="AB329" s="147"/>
      <c r="AC329" s="227"/>
      <c r="AD329" s="147"/>
      <c r="AE329" s="227"/>
      <c r="AF329" s="147"/>
      <c r="AG329" s="227"/>
      <c r="AH329" s="147"/>
      <c r="AI329" s="227"/>
      <c r="AJ329" s="147"/>
      <c r="AK329" s="227"/>
      <c r="AL329" s="147"/>
      <c r="AM329" s="227"/>
      <c r="AN329" s="147"/>
      <c r="AO329" s="147"/>
      <c r="AP329" s="147"/>
      <c r="AQ329" s="147"/>
      <c r="AR329" s="147"/>
      <c r="AS329" s="147"/>
      <c r="AT329" s="147"/>
      <c r="AU329" s="153"/>
      <c r="AV329" s="153"/>
      <c r="AW329" s="153"/>
      <c r="AX329" s="153"/>
      <c r="AY329" s="153"/>
      <c r="AZ329" s="136"/>
      <c r="BA329" s="136"/>
    </row>
    <row r="330" spans="2:213" ht="12.75" customHeight="1" x14ac:dyDescent="0.25">
      <c r="D330" s="122" t="s">
        <v>289</v>
      </c>
      <c r="E330" s="122"/>
      <c r="F330" s="122"/>
      <c r="G330" s="122"/>
      <c r="H330" s="122"/>
      <c r="I330" s="122"/>
      <c r="J330" s="122"/>
      <c r="K330" s="122"/>
      <c r="L330" s="122"/>
      <c r="M330" s="122"/>
      <c r="N330" s="122"/>
      <c r="O330" s="369"/>
      <c r="P330" s="127"/>
      <c r="Q330" s="369"/>
      <c r="R330" s="127"/>
      <c r="S330" s="369"/>
      <c r="T330" s="127"/>
      <c r="U330" s="369"/>
      <c r="V330" s="127"/>
      <c r="W330" s="369"/>
      <c r="X330" s="127"/>
      <c r="Y330" s="369"/>
      <c r="Z330" s="127"/>
      <c r="AA330" s="369"/>
      <c r="AB330" s="127"/>
      <c r="AC330" s="369"/>
      <c r="AD330" s="127"/>
      <c r="AE330" s="369"/>
      <c r="AF330" s="127"/>
      <c r="AG330" s="369"/>
      <c r="AH330" s="127"/>
      <c r="AI330" s="369"/>
      <c r="AJ330" s="127"/>
      <c r="AK330" s="369"/>
      <c r="AL330" s="127"/>
      <c r="AM330" s="369"/>
      <c r="AN330" s="127"/>
      <c r="AO330" s="369"/>
      <c r="AP330" s="127"/>
      <c r="AQ330" s="369"/>
      <c r="AR330" s="127"/>
      <c r="AS330" s="369"/>
      <c r="AT330" s="127"/>
      <c r="AU330" s="369"/>
      <c r="AV330" s="127"/>
      <c r="AW330" s="369"/>
      <c r="AX330" s="122"/>
      <c r="AY330" s="122"/>
      <c r="AZ330" s="122"/>
      <c r="BA330" s="229"/>
      <c r="BB330" s="229"/>
      <c r="BC330" s="229"/>
      <c r="BD330" s="229"/>
      <c r="BE330" s="229"/>
      <c r="BF330" s="229"/>
      <c r="BG330" s="229"/>
      <c r="BH330" s="229"/>
      <c r="BI330" s="229"/>
      <c r="BJ330" s="229"/>
      <c r="BK330" s="342" t="s">
        <v>305</v>
      </c>
      <c r="BL330" s="229"/>
      <c r="BM330" s="145"/>
      <c r="BN330" s="122"/>
      <c r="BP330" s="231" t="s">
        <v>194</v>
      </c>
      <c r="BQ330" s="231"/>
      <c r="BR330" s="231"/>
      <c r="BS330" s="240"/>
      <c r="BT330" s="231"/>
      <c r="BU330" s="231" t="s">
        <v>23</v>
      </c>
      <c r="BV330" s="231"/>
      <c r="BW330" s="231"/>
      <c r="BX330" s="231"/>
      <c r="BY330" s="231"/>
      <c r="BZ330" s="231"/>
      <c r="CA330" s="231"/>
      <c r="CB330" s="231"/>
      <c r="CC330" s="231"/>
      <c r="CD330" s="231"/>
      <c r="CE330" s="231"/>
      <c r="CF330" s="231"/>
      <c r="CG330" s="231"/>
      <c r="CH330" s="231"/>
      <c r="CI330" s="231"/>
      <c r="CJ330" s="231"/>
      <c r="CK330" s="231"/>
      <c r="CL330" s="231"/>
      <c r="CM330" s="231"/>
      <c r="CN330" s="231"/>
      <c r="CO330" s="231"/>
      <c r="CP330" s="231"/>
      <c r="CQ330" s="233"/>
    </row>
    <row r="331" spans="2:213" ht="3.75" customHeight="1" x14ac:dyDescent="0.25">
      <c r="D331" s="122"/>
      <c r="E331" s="122"/>
      <c r="F331" s="122"/>
      <c r="G331" s="122"/>
      <c r="H331" s="122"/>
      <c r="I331" s="122"/>
      <c r="J331" s="122"/>
      <c r="K331" s="122"/>
      <c r="L331" s="122"/>
      <c r="M331" s="122"/>
      <c r="N331" s="122"/>
      <c r="O331" s="235"/>
      <c r="P331" s="127"/>
      <c r="Q331" s="235"/>
      <c r="R331" s="127"/>
      <c r="S331" s="235"/>
      <c r="T331" s="127"/>
      <c r="U331" s="235"/>
      <c r="V331" s="127"/>
      <c r="W331" s="235"/>
      <c r="X331" s="127"/>
      <c r="Y331" s="235"/>
      <c r="Z331" s="127"/>
      <c r="AA331" s="235"/>
      <c r="AB331" s="127"/>
      <c r="AC331" s="235"/>
      <c r="AD331" s="127"/>
      <c r="AE331" s="235"/>
      <c r="AF331" s="127"/>
      <c r="AG331" s="235"/>
      <c r="AH331" s="127"/>
      <c r="AI331" s="235"/>
      <c r="AJ331" s="127"/>
      <c r="AK331" s="235"/>
      <c r="AL331" s="127"/>
      <c r="AM331" s="235"/>
      <c r="AN331" s="127"/>
      <c r="AO331" s="235"/>
      <c r="AP331" s="127"/>
      <c r="AQ331" s="235"/>
      <c r="AR331" s="127"/>
      <c r="AS331" s="235"/>
      <c r="AT331" s="127"/>
      <c r="AU331" s="235"/>
      <c r="AV331" s="127"/>
      <c r="AW331" s="235"/>
      <c r="AX331" s="122"/>
      <c r="AY331" s="122"/>
      <c r="AZ331" s="122"/>
      <c r="BA331" s="229"/>
      <c r="BB331" s="229"/>
      <c r="BC331" s="229"/>
      <c r="BD331" s="229"/>
      <c r="BE331" s="229"/>
      <c r="BF331" s="229"/>
      <c r="BG331" s="229"/>
      <c r="BH331" s="229"/>
      <c r="BI331" s="229"/>
      <c r="BJ331" s="229"/>
      <c r="BK331" s="342"/>
      <c r="BL331" s="229"/>
      <c r="BM331" s="236"/>
      <c r="BN331" s="122"/>
      <c r="BP331" s="231"/>
      <c r="BQ331" s="231"/>
      <c r="BR331" s="231"/>
      <c r="BS331" s="237"/>
      <c r="BT331" s="231"/>
      <c r="BU331" s="231"/>
      <c r="BV331" s="231"/>
      <c r="BW331" s="231"/>
      <c r="BX331" s="231"/>
      <c r="BY331" s="231"/>
      <c r="BZ331" s="231"/>
      <c r="CA331" s="231"/>
      <c r="CB331" s="231"/>
      <c r="CC331" s="231"/>
      <c r="CD331" s="231"/>
      <c r="CE331" s="231"/>
      <c r="CF331" s="231"/>
      <c r="CG331" s="231"/>
      <c r="CH331" s="231"/>
      <c r="CI331" s="231"/>
      <c r="CJ331" s="231"/>
      <c r="CK331" s="231"/>
      <c r="CL331" s="231"/>
      <c r="CM331" s="231"/>
      <c r="CN331" s="231"/>
      <c r="CO331" s="231"/>
      <c r="CP331" s="231"/>
      <c r="CQ331" s="233"/>
    </row>
    <row r="332" spans="2:213" ht="12.75" customHeight="1" x14ac:dyDescent="0.25">
      <c r="D332" s="648" t="s">
        <v>307</v>
      </c>
      <c r="E332" s="649"/>
      <c r="F332" s="649"/>
      <c r="G332" s="649"/>
      <c r="H332" s="649"/>
      <c r="I332" s="649"/>
      <c r="J332" s="649"/>
      <c r="K332" s="649"/>
      <c r="L332" s="649"/>
      <c r="M332" s="649"/>
      <c r="N332" s="649"/>
      <c r="O332" s="649"/>
      <c r="P332" s="649"/>
      <c r="Q332" s="649"/>
      <c r="R332" s="649"/>
      <c r="S332" s="649"/>
      <c r="T332" s="649"/>
      <c r="U332" s="649"/>
      <c r="V332" s="649"/>
      <c r="W332" s="649"/>
      <c r="X332" s="649"/>
      <c r="Y332" s="649"/>
      <c r="Z332" s="649"/>
      <c r="AA332" s="649"/>
      <c r="AB332" s="649"/>
      <c r="AC332" s="649"/>
      <c r="AD332" s="649"/>
      <c r="AE332" s="649"/>
      <c r="AF332" s="649"/>
      <c r="AG332" s="649"/>
      <c r="AH332" s="649"/>
      <c r="AI332" s="649"/>
      <c r="AJ332" s="649"/>
      <c r="AK332" s="649"/>
      <c r="AL332" s="649"/>
      <c r="AM332" s="649"/>
      <c r="AN332" s="649"/>
      <c r="AO332" s="649"/>
      <c r="AP332" s="649"/>
      <c r="AQ332" s="649"/>
      <c r="AR332" s="649"/>
      <c r="AS332" s="649"/>
      <c r="AT332" s="649"/>
      <c r="AU332" s="649"/>
      <c r="AV332" s="649"/>
      <c r="AW332" s="649"/>
      <c r="AX332" s="649"/>
      <c r="AY332" s="649"/>
      <c r="AZ332" s="649"/>
      <c r="BA332" s="649"/>
      <c r="BB332" s="649"/>
      <c r="BC332" s="649"/>
      <c r="BD332" s="649"/>
      <c r="BE332" s="649"/>
      <c r="BF332" s="649"/>
      <c r="BG332" s="649"/>
      <c r="BH332" s="649"/>
      <c r="BI332" s="649"/>
      <c r="BJ332" s="649"/>
      <c r="BK332" s="649"/>
      <c r="BL332" s="649"/>
      <c r="BM332" s="649"/>
      <c r="BN332" s="649"/>
      <c r="BO332" s="649"/>
      <c r="BP332" s="649"/>
      <c r="BQ332" s="649"/>
      <c r="BR332" s="649"/>
      <c r="BS332" s="649"/>
      <c r="BT332" s="649"/>
      <c r="BU332" s="649"/>
      <c r="BV332" s="649"/>
      <c r="BW332" s="649"/>
      <c r="BX332" s="649"/>
      <c r="BY332" s="649"/>
      <c r="BZ332" s="649"/>
      <c r="CA332" s="649"/>
      <c r="CB332" s="649"/>
      <c r="CC332" s="649"/>
      <c r="CD332" s="649"/>
      <c r="CE332" s="649"/>
      <c r="CF332" s="649"/>
      <c r="CG332" s="649"/>
      <c r="CH332" s="649"/>
      <c r="CI332" s="649"/>
      <c r="CJ332" s="649"/>
      <c r="CK332" s="649"/>
      <c r="CL332" s="649"/>
      <c r="CM332" s="649"/>
      <c r="CN332" s="649"/>
      <c r="CO332" s="650"/>
      <c r="CP332" s="183"/>
      <c r="CQ332" s="233"/>
    </row>
    <row r="333" spans="2:213" s="238" customFormat="1" ht="3" customHeight="1" x14ac:dyDescent="0.25">
      <c r="CV333" s="109"/>
      <c r="CW333" s="109"/>
      <c r="CX333" s="109"/>
      <c r="CY333" s="109"/>
      <c r="CZ333" s="109"/>
      <c r="DA333" s="109"/>
      <c r="DB333" s="109"/>
      <c r="DC333" s="109"/>
      <c r="DD333" s="109"/>
      <c r="DE333" s="109"/>
      <c r="DF333" s="109"/>
      <c r="DG333" s="109"/>
      <c r="DH333" s="109"/>
      <c r="DI333" s="109"/>
      <c r="DJ333" s="109"/>
      <c r="DK333" s="109"/>
      <c r="DL333" s="109"/>
      <c r="DM333" s="109"/>
      <c r="DN333" s="109"/>
      <c r="DO333" s="109"/>
      <c r="DP333" s="109"/>
      <c r="DQ333" s="109"/>
      <c r="DR333" s="109"/>
      <c r="DS333" s="109"/>
      <c r="DT333" s="109"/>
      <c r="DU333" s="109"/>
      <c r="DV333" s="109"/>
      <c r="DW333" s="109"/>
      <c r="DX333" s="109"/>
      <c r="DY333" s="109"/>
      <c r="DZ333" s="109"/>
      <c r="EA333" s="109"/>
      <c r="EB333" s="109"/>
      <c r="EC333" s="109"/>
      <c r="ED333" s="109"/>
      <c r="EE333" s="109"/>
      <c r="EF333" s="109"/>
      <c r="EG333" s="109"/>
      <c r="EH333" s="109"/>
      <c r="EI333" s="109"/>
      <c r="EJ333" s="109"/>
      <c r="EK333" s="109"/>
      <c r="EL333" s="109"/>
      <c r="EM333" s="109"/>
      <c r="EN333" s="109"/>
      <c r="EO333" s="109"/>
      <c r="EP333" s="109"/>
      <c r="EQ333" s="109"/>
      <c r="ER333" s="109"/>
      <c r="ES333" s="109"/>
      <c r="ET333" s="109"/>
      <c r="EU333" s="109"/>
      <c r="EV333" s="109"/>
      <c r="EW333" s="109"/>
      <c r="EX333" s="109"/>
      <c r="EY333" s="109"/>
      <c r="EZ333" s="109"/>
      <c r="FA333" s="109"/>
      <c r="FB333" s="109"/>
      <c r="FC333" s="109"/>
      <c r="FD333" s="109"/>
      <c r="FE333" s="109"/>
      <c r="FF333" s="109"/>
      <c r="FG333" s="109"/>
      <c r="FH333" s="109"/>
      <c r="FI333" s="109"/>
      <c r="FJ333" s="109"/>
      <c r="FK333" s="109"/>
      <c r="FL333" s="109"/>
      <c r="FM333" s="109"/>
      <c r="FN333" s="109"/>
      <c r="FO333" s="109"/>
      <c r="FP333" s="109"/>
      <c r="FQ333" s="109"/>
      <c r="FR333" s="109"/>
      <c r="FS333" s="109"/>
      <c r="FT333" s="109"/>
      <c r="FU333" s="109"/>
      <c r="FV333" s="109"/>
      <c r="FW333" s="109"/>
      <c r="FX333" s="109"/>
      <c r="FY333" s="109"/>
      <c r="FZ333" s="109"/>
      <c r="GA333" s="109"/>
      <c r="GB333" s="109"/>
      <c r="GC333" s="109"/>
      <c r="GD333" s="109"/>
      <c r="GE333" s="109"/>
      <c r="GF333" s="109"/>
      <c r="GG333" s="109"/>
      <c r="GH333" s="109"/>
      <c r="GI333" s="109"/>
      <c r="GJ333" s="109"/>
      <c r="GK333" s="109"/>
      <c r="GL333" s="109"/>
      <c r="GM333" s="109"/>
      <c r="GN333" s="109"/>
      <c r="GO333" s="109"/>
      <c r="GP333" s="109"/>
      <c r="GQ333" s="109"/>
      <c r="GR333" s="109"/>
      <c r="GS333" s="109"/>
      <c r="GT333" s="109"/>
      <c r="GU333" s="109"/>
      <c r="GV333" s="109"/>
      <c r="GW333" s="109"/>
      <c r="GX333" s="109"/>
      <c r="GY333" s="109"/>
      <c r="GZ333" s="109"/>
      <c r="HA333" s="109"/>
      <c r="HB333" s="109"/>
    </row>
    <row r="334" spans="2:213" ht="13.2" customHeight="1" x14ac:dyDescent="0.25">
      <c r="D334" s="648" t="s">
        <v>304</v>
      </c>
      <c r="E334" s="649"/>
      <c r="F334" s="649"/>
      <c r="G334" s="649"/>
      <c r="H334" s="649"/>
      <c r="I334" s="649"/>
      <c r="J334" s="649"/>
      <c r="K334" s="649"/>
      <c r="L334" s="649"/>
      <c r="M334" s="649"/>
      <c r="N334" s="649"/>
      <c r="O334" s="649"/>
      <c r="P334" s="649"/>
      <c r="Q334" s="649"/>
      <c r="R334" s="649"/>
      <c r="S334" s="649"/>
      <c r="T334" s="649"/>
      <c r="U334" s="649"/>
      <c r="V334" s="649"/>
      <c r="W334" s="649"/>
      <c r="X334" s="649"/>
      <c r="Y334" s="649"/>
      <c r="Z334" s="649"/>
      <c r="AA334" s="649"/>
      <c r="AB334" s="649"/>
      <c r="AC334" s="649"/>
      <c r="AD334" s="649"/>
      <c r="AE334" s="649"/>
      <c r="AF334" s="649"/>
      <c r="AG334" s="649"/>
      <c r="AH334" s="649"/>
      <c r="AI334" s="649"/>
      <c r="AJ334" s="649"/>
      <c r="AK334" s="649"/>
      <c r="AL334" s="649"/>
      <c r="AM334" s="649"/>
      <c r="AN334" s="649"/>
      <c r="AO334" s="649"/>
      <c r="AP334" s="649"/>
      <c r="AQ334" s="649"/>
      <c r="AR334" s="649"/>
      <c r="AS334" s="649"/>
      <c r="AT334" s="649"/>
      <c r="AU334" s="649"/>
      <c r="AV334" s="649"/>
      <c r="AW334" s="649"/>
      <c r="AX334" s="649"/>
      <c r="AY334" s="649"/>
      <c r="AZ334" s="649"/>
      <c r="BA334" s="649"/>
      <c r="BB334" s="649"/>
      <c r="BC334" s="649"/>
      <c r="BD334" s="649"/>
      <c r="BE334" s="649"/>
      <c r="BF334" s="649"/>
      <c r="BG334" s="649"/>
      <c r="BH334" s="649"/>
      <c r="BI334" s="649"/>
      <c r="BJ334" s="649"/>
      <c r="BK334" s="649"/>
      <c r="BL334" s="649"/>
      <c r="BM334" s="649"/>
      <c r="BN334" s="649"/>
      <c r="BO334" s="649"/>
      <c r="BP334" s="649"/>
      <c r="BQ334" s="649"/>
      <c r="BR334" s="649"/>
      <c r="BS334" s="649"/>
      <c r="BT334" s="649"/>
      <c r="BU334" s="649"/>
      <c r="BV334" s="649"/>
      <c r="BW334" s="649"/>
      <c r="BX334" s="649"/>
      <c r="BY334" s="649"/>
      <c r="BZ334" s="649"/>
      <c r="CA334" s="649"/>
      <c r="CB334" s="649"/>
      <c r="CC334" s="649"/>
      <c r="CD334" s="649"/>
      <c r="CE334" s="649"/>
      <c r="CF334" s="649"/>
      <c r="CG334" s="649"/>
      <c r="CH334" s="649"/>
      <c r="CI334" s="649"/>
      <c r="CJ334" s="649"/>
      <c r="CK334" s="649"/>
      <c r="CL334" s="649"/>
      <c r="CM334" s="649"/>
      <c r="CN334" s="649"/>
      <c r="CO334" s="650"/>
      <c r="CP334" s="183"/>
      <c r="CQ334" s="233"/>
    </row>
    <row r="335" spans="2:213" ht="3" customHeight="1" x14ac:dyDescent="0.25">
      <c r="E335" s="123"/>
      <c r="F335" s="123"/>
      <c r="G335" s="123"/>
      <c r="H335" s="123"/>
      <c r="I335" s="123"/>
      <c r="J335" s="123"/>
      <c r="K335" s="123"/>
      <c r="L335" s="123"/>
      <c r="M335" s="123"/>
      <c r="N335" s="123"/>
      <c r="O335" s="124">
        <v>1</v>
      </c>
      <c r="P335" s="124"/>
      <c r="Q335" s="124">
        <f>1+O335</f>
        <v>2</v>
      </c>
      <c r="R335" s="124"/>
      <c r="S335" s="124">
        <f>1+Q335</f>
        <v>3</v>
      </c>
      <c r="T335" s="124"/>
      <c r="U335" s="124">
        <f>1+S335</f>
        <v>4</v>
      </c>
      <c r="V335" s="124"/>
      <c r="W335" s="124">
        <f>1+U335</f>
        <v>5</v>
      </c>
      <c r="X335" s="124"/>
      <c r="Y335" s="124">
        <f>1+W335</f>
        <v>6</v>
      </c>
      <c r="Z335" s="124"/>
      <c r="AA335" s="124">
        <f>1+Y335</f>
        <v>7</v>
      </c>
      <c r="AB335" s="124"/>
      <c r="AC335" s="124">
        <f>1+AA335</f>
        <v>8</v>
      </c>
      <c r="AD335" s="124"/>
      <c r="AE335" s="124">
        <f>1+AC335</f>
        <v>9</v>
      </c>
      <c r="AF335" s="124"/>
      <c r="AG335" s="124">
        <f>1+AE335</f>
        <v>10</v>
      </c>
      <c r="AH335" s="124"/>
      <c r="AI335" s="124">
        <f>1+AG335</f>
        <v>11</v>
      </c>
      <c r="AJ335" s="124"/>
      <c r="AK335" s="124">
        <f>1+AI335</f>
        <v>12</v>
      </c>
      <c r="AL335" s="124"/>
      <c r="AM335" s="124">
        <f>1+AK335</f>
        <v>13</v>
      </c>
      <c r="AN335" s="124"/>
      <c r="AO335" s="124">
        <f>1+AM335</f>
        <v>14</v>
      </c>
      <c r="AP335" s="124"/>
      <c r="AQ335" s="124">
        <f>1+AO335</f>
        <v>15</v>
      </c>
      <c r="AR335" s="124"/>
      <c r="AS335" s="124">
        <f>1+AQ335</f>
        <v>16</v>
      </c>
      <c r="AT335" s="124"/>
      <c r="AU335" s="124">
        <f>1+AS335</f>
        <v>17</v>
      </c>
      <c r="AV335" s="124"/>
      <c r="AW335" s="124">
        <f>1+AU335</f>
        <v>18</v>
      </c>
      <c r="AX335" s="124"/>
      <c r="AY335" s="124">
        <f>1+AW335</f>
        <v>19</v>
      </c>
      <c r="AZ335" s="124"/>
      <c r="BA335" s="124">
        <f>1+AY335</f>
        <v>20</v>
      </c>
      <c r="BB335" s="124"/>
      <c r="BC335" s="124">
        <f>1+BA335</f>
        <v>21</v>
      </c>
      <c r="BD335" s="124"/>
      <c r="BE335" s="124">
        <f>1+BC335</f>
        <v>22</v>
      </c>
      <c r="BF335" s="124"/>
      <c r="BG335" s="124">
        <f>1+BE335</f>
        <v>23</v>
      </c>
      <c r="BH335" s="124"/>
      <c r="BI335" s="124">
        <f>1+BG335</f>
        <v>24</v>
      </c>
      <c r="BJ335" s="124"/>
      <c r="BK335" s="124">
        <f>1+BI335</f>
        <v>25</v>
      </c>
      <c r="BL335" s="124"/>
      <c r="BM335" s="124">
        <f>1+BK335</f>
        <v>26</v>
      </c>
      <c r="BN335" s="124"/>
      <c r="BO335" s="124">
        <f>1+BM335</f>
        <v>27</v>
      </c>
      <c r="BP335" s="124"/>
      <c r="BQ335" s="124">
        <f>1+BO335</f>
        <v>28</v>
      </c>
      <c r="BR335" s="124"/>
      <c r="BS335" s="124">
        <f>1+BQ335</f>
        <v>29</v>
      </c>
      <c r="BT335" s="124"/>
      <c r="BU335" s="124">
        <f>1+BS335</f>
        <v>30</v>
      </c>
      <c r="BV335" s="124"/>
      <c r="BW335" s="124">
        <f>1+BU335</f>
        <v>31</v>
      </c>
      <c r="BX335" s="124"/>
      <c r="BY335" s="124">
        <f>1+BW335</f>
        <v>32</v>
      </c>
      <c r="BZ335" s="124"/>
      <c r="CA335" s="124">
        <f>1+BY335</f>
        <v>33</v>
      </c>
      <c r="CB335" s="124"/>
      <c r="CC335" s="124">
        <f>1+CA335</f>
        <v>34</v>
      </c>
      <c r="CD335" s="124"/>
      <c r="CE335" s="124"/>
      <c r="CF335" s="124"/>
      <c r="CG335" s="124"/>
      <c r="CH335" s="124"/>
      <c r="CI335" s="124"/>
      <c r="CJ335" s="124">
        <f>1+CC335</f>
        <v>35</v>
      </c>
      <c r="CK335" s="124"/>
      <c r="CL335" s="124"/>
      <c r="CM335" s="124">
        <f>1+CJ335</f>
        <v>36</v>
      </c>
      <c r="CN335" s="124"/>
      <c r="CO335" s="124">
        <f>1+CM335</f>
        <v>37</v>
      </c>
      <c r="CP335" s="125"/>
      <c r="CQ335" s="233"/>
    </row>
    <row r="336" spans="2:213" ht="13.2" customHeight="1" x14ac:dyDescent="0.25">
      <c r="D336" s="126" t="s">
        <v>218</v>
      </c>
      <c r="N336" s="127"/>
      <c r="O336" s="369"/>
      <c r="P336" s="127"/>
      <c r="Q336" s="369"/>
      <c r="R336" s="127"/>
      <c r="S336" s="369"/>
      <c r="T336" s="127"/>
      <c r="U336" s="369"/>
      <c r="V336" s="127"/>
      <c r="W336" s="369"/>
      <c r="X336" s="127"/>
      <c r="Y336" s="369"/>
      <c r="Z336" s="127"/>
      <c r="AA336" s="369"/>
      <c r="AB336" s="127"/>
      <c r="AC336" s="369"/>
      <c r="AD336" s="127"/>
      <c r="AE336" s="369"/>
      <c r="AF336" s="127"/>
      <c r="AG336" s="369"/>
      <c r="AH336" s="127"/>
      <c r="AI336" s="369"/>
      <c r="AJ336" s="127"/>
      <c r="AK336" s="369"/>
      <c r="AL336" s="127"/>
      <c r="AM336" s="369"/>
      <c r="AN336" s="127"/>
      <c r="AO336" s="369"/>
      <c r="AP336" s="127"/>
      <c r="AQ336" s="369"/>
      <c r="AR336" s="127"/>
      <c r="AS336" s="369"/>
      <c r="AT336" s="127"/>
      <c r="AU336" s="369"/>
      <c r="AV336" s="127"/>
      <c r="AW336" s="369"/>
      <c r="AX336" s="127"/>
      <c r="AY336" s="369"/>
      <c r="AZ336" s="127"/>
      <c r="BA336" s="369"/>
      <c r="BB336" s="127"/>
      <c r="BC336" s="369"/>
      <c r="BD336" s="127"/>
      <c r="BE336" s="369"/>
      <c r="BF336" s="127"/>
      <c r="BG336" s="369"/>
      <c r="BH336" s="127"/>
      <c r="BI336" s="369"/>
      <c r="BJ336" s="127"/>
      <c r="BK336" s="369"/>
      <c r="BL336" s="127"/>
      <c r="BM336" s="369"/>
      <c r="BN336" s="127"/>
      <c r="BO336" s="369"/>
      <c r="BP336" s="127"/>
      <c r="BQ336" s="369"/>
      <c r="BR336" s="127"/>
      <c r="BS336" s="369"/>
      <c r="BT336" s="127"/>
      <c r="BU336" s="369"/>
      <c r="BV336" s="127"/>
      <c r="BW336" s="369"/>
      <c r="BX336" s="127"/>
      <c r="BY336" s="369"/>
      <c r="BZ336" s="127"/>
      <c r="CA336" s="369"/>
      <c r="CB336" s="127"/>
      <c r="CC336" s="369"/>
      <c r="CD336" s="127"/>
      <c r="CE336" s="369"/>
      <c r="CF336" s="127"/>
      <c r="CG336" s="369"/>
      <c r="CH336" s="127"/>
      <c r="CI336" s="369"/>
      <c r="CJ336" s="127"/>
      <c r="CK336" s="369"/>
      <c r="CL336" s="127"/>
      <c r="CM336" s="369"/>
      <c r="CN336" s="127"/>
      <c r="CO336" s="369"/>
      <c r="CQ336" s="233"/>
    </row>
    <row r="337" spans="2:97" ht="3" customHeight="1" x14ac:dyDescent="0.25">
      <c r="D337" s="126"/>
      <c r="N337" s="127"/>
      <c r="O337" s="176"/>
      <c r="P337" s="127"/>
      <c r="Q337" s="176"/>
      <c r="R337" s="127"/>
      <c r="S337" s="176"/>
      <c r="T337" s="127"/>
      <c r="U337" s="176"/>
      <c r="V337" s="127"/>
      <c r="W337" s="176"/>
      <c r="X337" s="127"/>
      <c r="Y337" s="176"/>
      <c r="Z337" s="127"/>
      <c r="AA337" s="176"/>
      <c r="AB337" s="127"/>
      <c r="AC337" s="176"/>
      <c r="AD337" s="127"/>
      <c r="AE337" s="176"/>
      <c r="AF337" s="127"/>
      <c r="AG337" s="176"/>
      <c r="AH337" s="127"/>
      <c r="AI337" s="176"/>
      <c r="AJ337" s="127"/>
      <c r="AK337" s="176"/>
      <c r="AL337" s="127"/>
      <c r="AM337" s="176"/>
      <c r="AN337" s="127"/>
      <c r="AO337" s="176"/>
      <c r="AP337" s="127"/>
      <c r="AQ337" s="176"/>
      <c r="AR337" s="127"/>
      <c r="AS337" s="176"/>
      <c r="AT337" s="127"/>
      <c r="AU337" s="176"/>
      <c r="AV337" s="127"/>
      <c r="AW337" s="176"/>
      <c r="AX337" s="127"/>
      <c r="AY337" s="176"/>
      <c r="AZ337" s="127"/>
      <c r="BA337" s="176"/>
      <c r="BB337" s="127"/>
      <c r="BC337" s="176"/>
      <c r="BD337" s="127"/>
      <c r="BE337" s="176"/>
      <c r="BF337" s="127"/>
      <c r="BG337" s="176"/>
      <c r="BH337" s="127"/>
      <c r="BI337" s="176"/>
      <c r="BJ337" s="127"/>
      <c r="BK337" s="176"/>
      <c r="BL337" s="127"/>
      <c r="BM337" s="176"/>
      <c r="BN337" s="127"/>
      <c r="BO337" s="176"/>
      <c r="BP337" s="127"/>
      <c r="BQ337" s="176"/>
      <c r="BR337" s="127"/>
      <c r="BS337" s="176"/>
      <c r="BT337" s="127"/>
      <c r="BU337" s="176"/>
      <c r="BV337" s="127"/>
      <c r="BW337" s="176"/>
      <c r="BX337" s="127"/>
      <c r="BY337" s="176"/>
      <c r="BZ337" s="127"/>
      <c r="CA337" s="176"/>
      <c r="CB337" s="127"/>
      <c r="CC337" s="176"/>
      <c r="CD337" s="127"/>
      <c r="CE337" s="176"/>
      <c r="CF337" s="127"/>
      <c r="CG337" s="176"/>
      <c r="CH337" s="127"/>
      <c r="CI337" s="178"/>
      <c r="CJ337" s="178"/>
      <c r="CK337" s="178"/>
      <c r="CL337" s="127"/>
      <c r="CM337" s="176"/>
      <c r="CN337" s="127"/>
      <c r="CO337" s="176"/>
      <c r="CQ337" s="233"/>
    </row>
    <row r="338" spans="2:97" ht="13.2" customHeight="1" x14ac:dyDescent="0.25">
      <c r="D338" s="126"/>
      <c r="N338" s="127"/>
      <c r="O338" s="369"/>
      <c r="P338" s="127"/>
      <c r="Q338" s="369"/>
      <c r="R338" s="127"/>
      <c r="S338" s="369"/>
      <c r="T338" s="127"/>
      <c r="U338" s="369"/>
      <c r="V338" s="127"/>
      <c r="W338" s="369"/>
      <c r="X338" s="127"/>
      <c r="Y338" s="369"/>
      <c r="Z338" s="127"/>
      <c r="AA338" s="369"/>
      <c r="AB338" s="127"/>
      <c r="AC338" s="369"/>
      <c r="AD338" s="127"/>
      <c r="AE338" s="369"/>
      <c r="AF338" s="127"/>
      <c r="AG338" s="369"/>
      <c r="AH338" s="127"/>
      <c r="AI338" s="369"/>
      <c r="AJ338" s="127"/>
      <c r="AK338" s="369"/>
      <c r="AL338" s="127"/>
      <c r="AM338" s="369"/>
      <c r="AN338" s="127"/>
      <c r="AO338" s="369"/>
      <c r="AP338" s="127"/>
      <c r="AQ338" s="369"/>
      <c r="AR338" s="127"/>
      <c r="AS338" s="369"/>
      <c r="AT338" s="127"/>
      <c r="AU338" s="369"/>
      <c r="AV338" s="127"/>
      <c r="AW338" s="369"/>
      <c r="AX338" s="127"/>
      <c r="AY338" s="369"/>
      <c r="AZ338" s="127"/>
      <c r="BA338" s="369"/>
      <c r="BB338" s="127"/>
      <c r="BC338" s="369"/>
      <c r="BD338" s="127"/>
      <c r="BE338" s="369"/>
      <c r="BF338" s="127"/>
      <c r="BG338" s="369"/>
      <c r="BH338" s="127"/>
      <c r="BI338" s="369"/>
      <c r="BJ338" s="127"/>
      <c r="BK338" s="369"/>
      <c r="BL338" s="127"/>
      <c r="BM338" s="369"/>
      <c r="BN338" s="127"/>
      <c r="BO338" s="369"/>
      <c r="BP338" s="127"/>
      <c r="BQ338" s="369"/>
      <c r="BR338" s="127"/>
      <c r="BS338" s="369"/>
      <c r="BT338" s="127"/>
      <c r="BU338" s="369"/>
      <c r="BV338" s="127"/>
      <c r="BW338" s="369"/>
      <c r="BX338" s="127"/>
      <c r="BY338" s="369"/>
      <c r="BZ338" s="127"/>
      <c r="CA338" s="369"/>
      <c r="CB338" s="127"/>
      <c r="CC338" s="369"/>
      <c r="CD338" s="127"/>
      <c r="CE338" s="369"/>
      <c r="CF338" s="127"/>
      <c r="CG338" s="369"/>
      <c r="CH338" s="127"/>
      <c r="CI338" s="369"/>
      <c r="CJ338" s="127"/>
      <c r="CK338" s="369"/>
      <c r="CL338" s="127"/>
      <c r="CM338" s="369"/>
      <c r="CN338" s="127"/>
      <c r="CO338" s="369"/>
      <c r="CQ338" s="233"/>
    </row>
    <row r="339" spans="2:97" ht="3" customHeight="1" x14ac:dyDescent="0.25">
      <c r="E339" s="126"/>
      <c r="N339" s="127"/>
      <c r="O339" s="127"/>
      <c r="P339" s="127"/>
      <c r="Q339" s="127"/>
      <c r="R339" s="127"/>
      <c r="S339" s="127"/>
      <c r="T339" s="127"/>
      <c r="U339" s="127"/>
      <c r="V339" s="127"/>
      <c r="W339" s="127"/>
      <c r="X339" s="127"/>
      <c r="Y339" s="127"/>
      <c r="Z339" s="127"/>
      <c r="AA339" s="127"/>
      <c r="AB339" s="127"/>
      <c r="AC339" s="127"/>
      <c r="AD339" s="127"/>
      <c r="AE339" s="127"/>
      <c r="AF339" s="127"/>
      <c r="AG339" s="127"/>
      <c r="AH339" s="127"/>
      <c r="AI339" s="127"/>
      <c r="AJ339" s="127"/>
      <c r="AK339" s="127"/>
      <c r="AL339" s="127"/>
      <c r="AM339" s="127"/>
      <c r="AN339" s="127"/>
      <c r="AO339" s="127"/>
      <c r="AP339" s="127"/>
      <c r="AQ339" s="127"/>
      <c r="AR339" s="127"/>
      <c r="AS339" s="127"/>
      <c r="AT339" s="127"/>
      <c r="AU339" s="127"/>
      <c r="AV339" s="127"/>
      <c r="AW339" s="127"/>
      <c r="AX339" s="127"/>
      <c r="AY339" s="127"/>
      <c r="AZ339" s="127"/>
      <c r="BA339" s="127"/>
      <c r="BB339" s="127"/>
      <c r="BC339" s="127"/>
      <c r="BD339" s="127"/>
      <c r="BE339" s="127"/>
      <c r="BF339" s="127"/>
      <c r="BG339" s="127"/>
      <c r="BH339" s="127"/>
      <c r="BI339" s="127"/>
      <c r="BJ339" s="127"/>
      <c r="BK339" s="127"/>
      <c r="BL339" s="127"/>
      <c r="BM339" s="127"/>
      <c r="BN339" s="127"/>
      <c r="BO339" s="127"/>
      <c r="BP339" s="127"/>
      <c r="BQ339" s="127"/>
      <c r="BR339" s="127"/>
      <c r="BS339" s="127"/>
      <c r="BT339" s="127"/>
      <c r="BU339" s="127"/>
      <c r="BV339" s="127"/>
      <c r="BW339" s="127"/>
      <c r="BX339" s="127"/>
      <c r="BY339" s="127"/>
      <c r="BZ339" s="127"/>
      <c r="CA339" s="127"/>
      <c r="CB339" s="127"/>
      <c r="CC339" s="127"/>
      <c r="CD339" s="127"/>
      <c r="CE339" s="127"/>
      <c r="CF339" s="127"/>
      <c r="CG339" s="127"/>
      <c r="CH339" s="127"/>
      <c r="CI339" s="127"/>
      <c r="CJ339" s="127"/>
      <c r="CK339" s="127"/>
      <c r="CL339" s="127"/>
      <c r="CM339" s="127"/>
      <c r="CN339" s="127"/>
      <c r="CO339" s="127"/>
      <c r="CQ339" s="136"/>
    </row>
    <row r="340" spans="2:97" ht="13.2" customHeight="1" x14ac:dyDescent="0.25">
      <c r="D340" s="126" t="s">
        <v>219</v>
      </c>
      <c r="N340" s="132"/>
      <c r="O340" s="369"/>
      <c r="P340" s="127"/>
      <c r="Q340" s="369"/>
      <c r="R340" s="127"/>
      <c r="S340" s="369"/>
      <c r="T340" s="127"/>
      <c r="U340" s="369"/>
      <c r="V340" s="127"/>
      <c r="W340" s="369"/>
      <c r="X340" s="127"/>
      <c r="Y340" s="369"/>
      <c r="Z340" s="127"/>
      <c r="AA340" s="369"/>
      <c r="AB340" s="127"/>
      <c r="AC340" s="369"/>
      <c r="AD340" s="127"/>
      <c r="AE340" s="369"/>
      <c r="AF340" s="127"/>
      <c r="AG340" s="369"/>
      <c r="AH340" s="127"/>
      <c r="AI340" s="369"/>
      <c r="AJ340" s="127"/>
      <c r="AK340" s="369"/>
      <c r="AL340" s="127"/>
      <c r="AM340" s="369"/>
      <c r="AN340" s="127"/>
      <c r="AO340" s="369"/>
      <c r="AP340" s="127"/>
      <c r="AQ340" s="369"/>
      <c r="AR340" s="127"/>
      <c r="AS340" s="369"/>
      <c r="AT340" s="127"/>
      <c r="AU340" s="369"/>
      <c r="AV340" s="127"/>
      <c r="AW340" s="369"/>
      <c r="AX340" s="127"/>
      <c r="AY340" s="369"/>
      <c r="AZ340" s="127"/>
      <c r="BA340" s="127"/>
      <c r="BB340" s="127"/>
      <c r="BC340" s="127"/>
      <c r="BD340" s="127"/>
      <c r="BE340" s="127"/>
      <c r="BF340" s="127"/>
      <c r="BG340" s="127"/>
      <c r="BH340" s="127"/>
      <c r="BI340" s="127"/>
      <c r="BJ340" s="127"/>
      <c r="BK340" s="127"/>
      <c r="BL340" s="127"/>
      <c r="BM340" s="127"/>
      <c r="BN340" s="127"/>
      <c r="BO340" s="127"/>
      <c r="BP340" s="127"/>
      <c r="BQ340" s="127"/>
      <c r="BR340" s="127"/>
      <c r="BS340" s="127"/>
      <c r="BT340" s="127"/>
      <c r="BU340" s="127"/>
      <c r="BV340" s="127"/>
      <c r="BW340" s="127"/>
      <c r="BX340" s="127"/>
      <c r="BY340" s="127"/>
      <c r="BZ340" s="127"/>
      <c r="CA340" s="127"/>
      <c r="CB340" s="127"/>
      <c r="CC340" s="127"/>
      <c r="CD340" s="127"/>
      <c r="CE340" s="127"/>
      <c r="CF340" s="127"/>
      <c r="CG340" s="127"/>
      <c r="CH340" s="127"/>
      <c r="CI340" s="127"/>
      <c r="CJ340" s="127"/>
      <c r="CK340" s="127"/>
      <c r="CL340" s="127"/>
      <c r="CM340" s="127"/>
      <c r="CN340" s="127"/>
      <c r="CO340" s="127"/>
      <c r="CQ340" s="136"/>
    </row>
    <row r="341" spans="2:97" ht="3" customHeight="1" x14ac:dyDescent="0.25">
      <c r="E341" s="143"/>
      <c r="F341" s="136"/>
      <c r="G341" s="136"/>
      <c r="H341" s="136"/>
      <c r="I341" s="136"/>
      <c r="J341" s="136"/>
      <c r="K341" s="136"/>
      <c r="L341" s="136"/>
      <c r="M341" s="136"/>
      <c r="N341" s="147"/>
      <c r="O341" s="147"/>
      <c r="P341" s="147"/>
      <c r="Q341" s="147"/>
      <c r="R341" s="147"/>
      <c r="S341" s="147"/>
      <c r="T341" s="147"/>
      <c r="U341" s="147"/>
      <c r="V341" s="147"/>
      <c r="W341" s="147"/>
      <c r="X341" s="147"/>
      <c r="Y341" s="147"/>
      <c r="Z341" s="147"/>
      <c r="AA341" s="147"/>
      <c r="AB341" s="147"/>
      <c r="AC341" s="147"/>
      <c r="AD341" s="147"/>
      <c r="AE341" s="147"/>
      <c r="AF341" s="147"/>
      <c r="AG341" s="147"/>
      <c r="AH341" s="147"/>
      <c r="AI341" s="147"/>
      <c r="AJ341" s="147"/>
      <c r="AK341" s="147"/>
      <c r="AL341" s="147"/>
      <c r="AM341" s="147"/>
      <c r="AN341" s="147"/>
      <c r="AO341" s="147"/>
      <c r="AP341" s="147"/>
      <c r="AQ341" s="147"/>
      <c r="AR341" s="147"/>
      <c r="AS341" s="147"/>
      <c r="AT341" s="147"/>
      <c r="AU341" s="153"/>
      <c r="AV341" s="153"/>
      <c r="AW341" s="153"/>
      <c r="AX341" s="153"/>
      <c r="AY341" s="153"/>
      <c r="AZ341" s="153"/>
      <c r="BA341" s="153"/>
      <c r="BB341" s="153"/>
      <c r="BC341" s="153"/>
      <c r="BD341" s="153"/>
      <c r="BE341" s="153"/>
      <c r="BF341" s="153"/>
      <c r="BG341" s="153"/>
      <c r="BH341" s="153"/>
      <c r="BI341" s="153"/>
      <c r="BJ341" s="153"/>
      <c r="BK341" s="153"/>
      <c r="BL341" s="153"/>
      <c r="BM341" s="153"/>
      <c r="BN341" s="153"/>
      <c r="BO341" s="153"/>
      <c r="BP341" s="153"/>
      <c r="BQ341" s="153"/>
      <c r="BR341" s="153"/>
      <c r="BS341" s="153"/>
      <c r="BT341" s="127"/>
      <c r="BU341" s="127"/>
      <c r="BV341" s="127"/>
      <c r="BW341" s="127"/>
      <c r="BX341" s="127"/>
      <c r="BY341" s="127"/>
      <c r="BZ341" s="127"/>
      <c r="CA341" s="127"/>
      <c r="CB341" s="127"/>
      <c r="CC341" s="127"/>
      <c r="CD341" s="127"/>
      <c r="CE341" s="127"/>
      <c r="CF341" s="127"/>
      <c r="CG341" s="127"/>
      <c r="CH341" s="127"/>
      <c r="CI341" s="127"/>
      <c r="CJ341" s="127"/>
      <c r="CK341" s="127"/>
      <c r="CL341" s="127"/>
      <c r="CM341" s="127"/>
      <c r="CN341" s="127"/>
      <c r="CO341" s="127"/>
    </row>
    <row r="342" spans="2:97" s="161" customFormat="1" ht="13.2" customHeight="1" x14ac:dyDescent="0.25">
      <c r="B342" s="109"/>
      <c r="C342" s="109"/>
      <c r="D342" s="648" t="s">
        <v>308</v>
      </c>
      <c r="E342" s="649"/>
      <c r="F342" s="649"/>
      <c r="G342" s="649"/>
      <c r="H342" s="649"/>
      <c r="I342" s="649"/>
      <c r="J342" s="649"/>
      <c r="K342" s="649"/>
      <c r="L342" s="649"/>
      <c r="M342" s="649"/>
      <c r="N342" s="649"/>
      <c r="O342" s="649"/>
      <c r="P342" s="649"/>
      <c r="Q342" s="649"/>
      <c r="R342" s="649"/>
      <c r="S342" s="649"/>
      <c r="T342" s="649"/>
      <c r="U342" s="649"/>
      <c r="V342" s="649"/>
      <c r="W342" s="649"/>
      <c r="X342" s="649"/>
      <c r="Y342" s="649"/>
      <c r="Z342" s="649"/>
      <c r="AA342" s="649"/>
      <c r="AB342" s="649"/>
      <c r="AC342" s="649"/>
      <c r="AD342" s="649"/>
      <c r="AE342" s="649"/>
      <c r="AF342" s="649"/>
      <c r="AG342" s="649"/>
      <c r="AH342" s="649"/>
      <c r="AI342" s="649"/>
      <c r="AJ342" s="649"/>
      <c r="AK342" s="649"/>
      <c r="AL342" s="649"/>
      <c r="AM342" s="649"/>
      <c r="AN342" s="649"/>
      <c r="AO342" s="649"/>
      <c r="AP342" s="649"/>
      <c r="AQ342" s="649"/>
      <c r="AR342" s="649"/>
      <c r="AS342" s="649"/>
      <c r="AT342" s="649"/>
      <c r="AU342" s="649"/>
      <c r="AV342" s="649"/>
      <c r="AW342" s="649"/>
      <c r="AX342" s="649"/>
      <c r="AY342" s="649"/>
      <c r="AZ342" s="649"/>
      <c r="BA342" s="649"/>
      <c r="BB342" s="649"/>
      <c r="BC342" s="649"/>
      <c r="BD342" s="649"/>
      <c r="BE342" s="649"/>
      <c r="BF342" s="649"/>
      <c r="BG342" s="649"/>
      <c r="BH342" s="649"/>
      <c r="BI342" s="649"/>
      <c r="BJ342" s="649"/>
      <c r="BK342" s="649"/>
      <c r="BL342" s="649"/>
      <c r="BM342" s="649"/>
      <c r="BN342" s="649"/>
      <c r="BO342" s="649"/>
      <c r="BP342" s="649"/>
      <c r="BQ342" s="649"/>
      <c r="BR342" s="649"/>
      <c r="BS342" s="649"/>
      <c r="BT342" s="649"/>
      <c r="BU342" s="649"/>
      <c r="BV342" s="649"/>
      <c r="BW342" s="649"/>
      <c r="BX342" s="649"/>
      <c r="BY342" s="649"/>
      <c r="BZ342" s="649"/>
      <c r="CA342" s="649"/>
      <c r="CB342" s="649"/>
      <c r="CC342" s="649"/>
      <c r="CD342" s="649"/>
      <c r="CE342" s="649"/>
      <c r="CF342" s="649"/>
      <c r="CG342" s="649"/>
      <c r="CH342" s="649"/>
      <c r="CI342" s="649"/>
      <c r="CJ342" s="649"/>
      <c r="CK342" s="649"/>
      <c r="CL342" s="649"/>
      <c r="CM342" s="649"/>
      <c r="CN342" s="649"/>
      <c r="CO342" s="650"/>
      <c r="CP342" s="183"/>
      <c r="CQ342" s="109"/>
      <c r="CR342" s="109"/>
      <c r="CS342" s="109"/>
    </row>
    <row r="343" spans="2:97" s="161" customFormat="1" ht="3" customHeight="1" x14ac:dyDescent="0.25">
      <c r="B343" s="109"/>
      <c r="C343" s="109"/>
      <c r="D343" s="109"/>
      <c r="E343" s="123"/>
      <c r="F343" s="123"/>
      <c r="G343" s="123"/>
      <c r="H343" s="123"/>
      <c r="I343" s="123"/>
      <c r="J343" s="123"/>
      <c r="K343" s="123"/>
      <c r="L343" s="123"/>
      <c r="M343" s="123"/>
      <c r="N343" s="123"/>
      <c r="O343" s="124">
        <v>1</v>
      </c>
      <c r="P343" s="124"/>
      <c r="Q343" s="124">
        <f>1+O343</f>
        <v>2</v>
      </c>
      <c r="R343" s="124"/>
      <c r="S343" s="124">
        <f>1+Q343</f>
        <v>3</v>
      </c>
      <c r="T343" s="124"/>
      <c r="U343" s="124">
        <f>1+S343</f>
        <v>4</v>
      </c>
      <c r="V343" s="124"/>
      <c r="W343" s="124">
        <f>1+U343</f>
        <v>5</v>
      </c>
      <c r="X343" s="124"/>
      <c r="Y343" s="124">
        <f>1+W343</f>
        <v>6</v>
      </c>
      <c r="Z343" s="124"/>
      <c r="AA343" s="124">
        <f>1+Y343</f>
        <v>7</v>
      </c>
      <c r="AB343" s="124"/>
      <c r="AC343" s="124">
        <f>1+AA343</f>
        <v>8</v>
      </c>
      <c r="AD343" s="124"/>
      <c r="AE343" s="124">
        <f>1+AC343</f>
        <v>9</v>
      </c>
      <c r="AF343" s="124"/>
      <c r="AG343" s="124">
        <f>1+AE343</f>
        <v>10</v>
      </c>
      <c r="AH343" s="124"/>
      <c r="AI343" s="124">
        <f>1+AG343</f>
        <v>11</v>
      </c>
      <c r="AJ343" s="124"/>
      <c r="AK343" s="124">
        <f>1+AI343</f>
        <v>12</v>
      </c>
      <c r="AL343" s="124"/>
      <c r="AM343" s="124">
        <f>1+AK343</f>
        <v>13</v>
      </c>
      <c r="AN343" s="124"/>
      <c r="AO343" s="124">
        <f>1+AM343</f>
        <v>14</v>
      </c>
      <c r="AP343" s="124"/>
      <c r="AQ343" s="124">
        <f>1+AO343</f>
        <v>15</v>
      </c>
      <c r="AR343" s="124"/>
      <c r="AS343" s="124">
        <f>1+AQ343</f>
        <v>16</v>
      </c>
      <c r="AT343" s="124"/>
      <c r="AU343" s="124">
        <f>1+AS343</f>
        <v>17</v>
      </c>
      <c r="AV343" s="124"/>
      <c r="AW343" s="124">
        <f>1+AU343</f>
        <v>18</v>
      </c>
      <c r="AX343" s="124"/>
      <c r="AY343" s="124">
        <f>1+AW343</f>
        <v>19</v>
      </c>
      <c r="AZ343" s="124"/>
      <c r="BA343" s="124">
        <f>1+AY343</f>
        <v>20</v>
      </c>
      <c r="BB343" s="124"/>
      <c r="BC343" s="124">
        <f>1+BA343</f>
        <v>21</v>
      </c>
      <c r="BD343" s="124"/>
      <c r="BE343" s="124">
        <f>1+BC343</f>
        <v>22</v>
      </c>
      <c r="BF343" s="124"/>
      <c r="BG343" s="124">
        <f>1+BE343</f>
        <v>23</v>
      </c>
      <c r="BH343" s="124"/>
      <c r="BI343" s="124">
        <f>1+BG343</f>
        <v>24</v>
      </c>
      <c r="BJ343" s="124"/>
      <c r="BK343" s="124">
        <f>1+BI343</f>
        <v>25</v>
      </c>
      <c r="BL343" s="124"/>
      <c r="BM343" s="124">
        <f>1+BK343</f>
        <v>26</v>
      </c>
      <c r="BN343" s="124"/>
      <c r="BO343" s="124">
        <f>1+BM343</f>
        <v>27</v>
      </c>
      <c r="BP343" s="124"/>
      <c r="BQ343" s="124">
        <f>1+BO343</f>
        <v>28</v>
      </c>
      <c r="BR343" s="124"/>
      <c r="BS343" s="124">
        <f>1+BQ343</f>
        <v>29</v>
      </c>
      <c r="BT343" s="124"/>
      <c r="BU343" s="124">
        <f>1+BS343</f>
        <v>30</v>
      </c>
      <c r="BV343" s="124"/>
      <c r="BW343" s="124">
        <f>1+BU343</f>
        <v>31</v>
      </c>
      <c r="BX343" s="124"/>
      <c r="BY343" s="124">
        <f>1+BW343</f>
        <v>32</v>
      </c>
      <c r="BZ343" s="124"/>
      <c r="CA343" s="124">
        <f>1+BY343</f>
        <v>33</v>
      </c>
      <c r="CB343" s="124"/>
      <c r="CC343" s="124">
        <f>1+CA343</f>
        <v>34</v>
      </c>
      <c r="CD343" s="124"/>
      <c r="CE343" s="124"/>
      <c r="CF343" s="124"/>
      <c r="CG343" s="124"/>
      <c r="CH343" s="124"/>
      <c r="CI343" s="124"/>
      <c r="CJ343" s="124">
        <f>1+CC343</f>
        <v>35</v>
      </c>
      <c r="CK343" s="124"/>
      <c r="CL343" s="124"/>
      <c r="CM343" s="124">
        <f>1+CJ343</f>
        <v>36</v>
      </c>
      <c r="CN343" s="124"/>
      <c r="CO343" s="124">
        <f>1+CM343</f>
        <v>37</v>
      </c>
      <c r="CP343" s="125"/>
      <c r="CQ343" s="109"/>
      <c r="CR343" s="109"/>
      <c r="CS343" s="109"/>
    </row>
    <row r="344" spans="2:97" s="161" customFormat="1" ht="13.2" customHeight="1" x14ac:dyDescent="0.25">
      <c r="B344" s="109"/>
      <c r="C344" s="109"/>
      <c r="D344" s="126" t="s">
        <v>221</v>
      </c>
      <c r="E344" s="109"/>
      <c r="F344" s="109"/>
      <c r="G344" s="109"/>
      <c r="H344" s="109"/>
      <c r="I344" s="109"/>
      <c r="J344" s="109"/>
      <c r="K344" s="109"/>
      <c r="L344" s="109"/>
      <c r="M344" s="109"/>
      <c r="N344" s="127"/>
      <c r="O344" s="369"/>
      <c r="P344" s="127"/>
      <c r="Q344" s="369"/>
      <c r="R344" s="127"/>
      <c r="S344" s="369"/>
      <c r="T344" s="127"/>
      <c r="U344" s="369"/>
      <c r="V344" s="127"/>
      <c r="W344" s="369"/>
      <c r="X344" s="127"/>
      <c r="Y344" s="369"/>
      <c r="Z344" s="127"/>
      <c r="AA344" s="369"/>
      <c r="AB344" s="127"/>
      <c r="AC344" s="369"/>
      <c r="AD344" s="127"/>
      <c r="AE344" s="369"/>
      <c r="AF344" s="127"/>
      <c r="AG344" s="369"/>
      <c r="AH344" s="127"/>
      <c r="AI344" s="369"/>
      <c r="AJ344" s="127"/>
      <c r="AK344" s="369"/>
      <c r="AL344" s="127"/>
      <c r="AM344" s="369"/>
      <c r="AN344" s="127"/>
      <c r="AO344" s="369"/>
      <c r="AP344" s="127"/>
      <c r="AQ344" s="369"/>
      <c r="AR344" s="127"/>
      <c r="AS344" s="369"/>
      <c r="AT344" s="127"/>
      <c r="AU344" s="369"/>
      <c r="AV344" s="127"/>
      <c r="AW344" s="369"/>
      <c r="AX344" s="127"/>
      <c r="AY344" s="369"/>
      <c r="AZ344" s="127"/>
      <c r="BA344" s="369"/>
      <c r="BB344" s="127"/>
      <c r="BC344" s="369"/>
      <c r="BD344" s="127"/>
      <c r="BE344" s="369"/>
      <c r="BF344" s="127"/>
      <c r="BG344" s="369"/>
      <c r="BH344" s="127"/>
      <c r="BI344" s="369"/>
      <c r="BJ344" s="127"/>
      <c r="BK344" s="369"/>
      <c r="BL344" s="127"/>
      <c r="BM344" s="369"/>
      <c r="BN344" s="127"/>
      <c r="BO344" s="369"/>
      <c r="BP344" s="127"/>
      <c r="BQ344" s="369"/>
      <c r="BR344" s="127"/>
      <c r="BS344" s="369"/>
      <c r="BT344" s="127"/>
      <c r="BU344" s="369"/>
      <c r="BV344" s="127"/>
      <c r="BW344" s="369"/>
      <c r="BX344" s="127"/>
      <c r="BY344" s="369"/>
      <c r="BZ344" s="127"/>
      <c r="CA344" s="369"/>
      <c r="CB344" s="129"/>
      <c r="CC344" s="176"/>
      <c r="CD344" s="153"/>
      <c r="CE344" s="176"/>
      <c r="CF344" s="153"/>
      <c r="CG344" s="342" t="s">
        <v>222</v>
      </c>
      <c r="CH344" s="127"/>
      <c r="CI344" s="369"/>
      <c r="CJ344" s="127"/>
      <c r="CK344" s="369"/>
      <c r="CL344" s="127"/>
      <c r="CM344" s="369"/>
      <c r="CN344" s="127"/>
      <c r="CO344" s="369"/>
      <c r="CP344" s="109"/>
      <c r="CQ344" s="109"/>
      <c r="CR344" s="109"/>
      <c r="CS344" s="109"/>
    </row>
    <row r="345" spans="2:97" s="161" customFormat="1" ht="3" customHeight="1" x14ac:dyDescent="0.25">
      <c r="B345" s="109"/>
      <c r="C345" s="109"/>
      <c r="D345" s="109"/>
      <c r="E345" s="126"/>
      <c r="F345" s="109"/>
      <c r="G345" s="109"/>
      <c r="H345" s="109"/>
      <c r="I345" s="109"/>
      <c r="J345" s="109"/>
      <c r="K345" s="109"/>
      <c r="L345" s="109"/>
      <c r="M345" s="109"/>
      <c r="N345" s="127"/>
      <c r="O345" s="127"/>
      <c r="P345" s="127"/>
      <c r="Q345" s="127"/>
      <c r="R345" s="127"/>
      <c r="S345" s="127"/>
      <c r="T345" s="127"/>
      <c r="U345" s="127"/>
      <c r="V345" s="127"/>
      <c r="W345" s="127"/>
      <c r="X345" s="127"/>
      <c r="Y345" s="127"/>
      <c r="Z345" s="127"/>
      <c r="AA345" s="127"/>
      <c r="AB345" s="127"/>
      <c r="AC345" s="127"/>
      <c r="AD345" s="127"/>
      <c r="AE345" s="127"/>
      <c r="AF345" s="127"/>
      <c r="AG345" s="127"/>
      <c r="AH345" s="127"/>
      <c r="AI345" s="127"/>
      <c r="AJ345" s="127"/>
      <c r="AK345" s="127"/>
      <c r="AL345" s="127"/>
      <c r="AM345" s="127"/>
      <c r="AN345" s="127"/>
      <c r="AO345" s="127"/>
      <c r="AP345" s="127"/>
      <c r="AQ345" s="127"/>
      <c r="AR345" s="127"/>
      <c r="AS345" s="127"/>
      <c r="AT345" s="127"/>
      <c r="AU345" s="127"/>
      <c r="AV345" s="127"/>
      <c r="AW345" s="127"/>
      <c r="AX345" s="127"/>
      <c r="AY345" s="127"/>
      <c r="AZ345" s="127"/>
      <c r="BA345" s="127"/>
      <c r="BB345" s="127"/>
      <c r="BC345" s="127"/>
      <c r="BD345" s="127"/>
      <c r="BE345" s="127"/>
      <c r="BF345" s="127"/>
      <c r="BG345" s="127"/>
      <c r="BH345" s="127"/>
      <c r="BI345" s="127"/>
      <c r="BJ345" s="127"/>
      <c r="BK345" s="127"/>
      <c r="BL345" s="127"/>
      <c r="BM345" s="127"/>
      <c r="BN345" s="127"/>
      <c r="BO345" s="127"/>
      <c r="BP345" s="127"/>
      <c r="BQ345" s="127"/>
      <c r="BR345" s="127"/>
      <c r="BS345" s="127"/>
      <c r="BT345" s="127"/>
      <c r="BU345" s="127"/>
      <c r="BV345" s="127"/>
      <c r="BW345" s="127"/>
      <c r="BX345" s="127"/>
      <c r="BY345" s="127"/>
      <c r="BZ345" s="127"/>
      <c r="CA345" s="127"/>
      <c r="CB345" s="127"/>
      <c r="CC345" s="176"/>
      <c r="CD345" s="153"/>
      <c r="CE345" s="176"/>
      <c r="CF345" s="153"/>
      <c r="CG345" s="176"/>
      <c r="CH345" s="153"/>
      <c r="CI345" s="178"/>
      <c r="CJ345" s="178"/>
      <c r="CK345" s="178"/>
      <c r="CL345" s="153"/>
      <c r="CM345" s="176"/>
      <c r="CN345" s="153"/>
      <c r="CO345" s="176"/>
      <c r="CP345" s="136"/>
      <c r="CQ345" s="109"/>
      <c r="CR345" s="109"/>
      <c r="CS345" s="109"/>
    </row>
    <row r="346" spans="2:97" s="161" customFormat="1" ht="13.2" customHeight="1" x14ac:dyDescent="0.25">
      <c r="B346" s="109"/>
      <c r="C346" s="109"/>
      <c r="D346" s="126" t="s">
        <v>223</v>
      </c>
      <c r="E346" s="109"/>
      <c r="F346" s="109"/>
      <c r="G346" s="109"/>
      <c r="H346" s="109"/>
      <c r="I346" s="109"/>
      <c r="J346" s="109"/>
      <c r="K346" s="109"/>
      <c r="L346" s="109"/>
      <c r="M346" s="109"/>
      <c r="N346" s="127"/>
      <c r="O346" s="369"/>
      <c r="P346" s="127"/>
      <c r="Q346" s="369"/>
      <c r="R346" s="127"/>
      <c r="S346" s="369"/>
      <c r="T346" s="127"/>
      <c r="U346" s="369"/>
      <c r="V346" s="127"/>
      <c r="W346" s="369"/>
      <c r="X346" s="127"/>
      <c r="Y346" s="369"/>
      <c r="Z346" s="127"/>
      <c r="AA346" s="369"/>
      <c r="AB346" s="127"/>
      <c r="AC346" s="369"/>
      <c r="AD346" s="127"/>
      <c r="AE346" s="369"/>
      <c r="AF346" s="127"/>
      <c r="AG346" s="369"/>
      <c r="AH346" s="127"/>
      <c r="AI346" s="369"/>
      <c r="AJ346" s="127"/>
      <c r="AK346" s="369"/>
      <c r="AL346" s="127"/>
      <c r="AM346" s="369"/>
      <c r="AN346" s="127"/>
      <c r="AO346" s="369"/>
      <c r="AP346" s="127"/>
      <c r="AQ346" s="369"/>
      <c r="AR346" s="127"/>
      <c r="AS346" s="369"/>
      <c r="AT346" s="127"/>
      <c r="AU346" s="369"/>
      <c r="AV346" s="127"/>
      <c r="AW346" s="369"/>
      <c r="AX346" s="127"/>
      <c r="AY346" s="369"/>
      <c r="AZ346" s="127"/>
      <c r="BA346" s="369"/>
      <c r="BB346" s="127"/>
      <c r="BC346" s="369"/>
      <c r="BD346" s="127"/>
      <c r="BE346" s="369"/>
      <c r="BF346" s="127"/>
      <c r="BG346" s="369"/>
      <c r="BH346" s="127"/>
      <c r="BI346" s="369"/>
      <c r="BJ346" s="127"/>
      <c r="BK346" s="369"/>
      <c r="BL346" s="127"/>
      <c r="BM346" s="369"/>
      <c r="BN346" s="127"/>
      <c r="BO346" s="369"/>
      <c r="BP346" s="127"/>
      <c r="BQ346" s="369"/>
      <c r="BR346" s="127"/>
      <c r="BS346" s="369"/>
      <c r="BT346" s="127"/>
      <c r="BU346" s="369"/>
      <c r="BV346" s="127"/>
      <c r="BW346" s="369"/>
      <c r="BX346" s="127"/>
      <c r="BY346" s="369"/>
      <c r="BZ346" s="127"/>
      <c r="CA346" s="369"/>
      <c r="CB346" s="127"/>
      <c r="CC346" s="369"/>
      <c r="CD346" s="127"/>
      <c r="CE346" s="369"/>
      <c r="CF346" s="127"/>
      <c r="CG346" s="369"/>
      <c r="CH346" s="127"/>
      <c r="CI346" s="369"/>
      <c r="CJ346" s="127"/>
      <c r="CK346" s="369"/>
      <c r="CL346" s="127"/>
      <c r="CM346" s="369"/>
      <c r="CN346" s="127"/>
      <c r="CO346" s="369"/>
      <c r="CP346" s="109"/>
      <c r="CQ346" s="109"/>
      <c r="CR346" s="109"/>
      <c r="CS346" s="109"/>
    </row>
    <row r="347" spans="2:97" s="161" customFormat="1" ht="3" customHeight="1" x14ac:dyDescent="0.25">
      <c r="B347" s="109"/>
      <c r="C347" s="109"/>
      <c r="D347" s="109"/>
      <c r="E347" s="126"/>
      <c r="F347" s="109"/>
      <c r="G347" s="109"/>
      <c r="H347" s="109"/>
      <c r="I347" s="109"/>
      <c r="J347" s="109"/>
      <c r="K347" s="109"/>
      <c r="L347" s="109"/>
      <c r="M347" s="109"/>
      <c r="N347" s="127"/>
      <c r="O347" s="127"/>
      <c r="P347" s="127"/>
      <c r="Q347" s="127"/>
      <c r="R347" s="127"/>
      <c r="S347" s="127"/>
      <c r="T347" s="127"/>
      <c r="U347" s="127"/>
      <c r="V347" s="127"/>
      <c r="W347" s="127"/>
      <c r="X347" s="127"/>
      <c r="Y347" s="127"/>
      <c r="Z347" s="127"/>
      <c r="AA347" s="127"/>
      <c r="AB347" s="127"/>
      <c r="AC347" s="127"/>
      <c r="AD347" s="127"/>
      <c r="AE347" s="127"/>
      <c r="AF347" s="127"/>
      <c r="AG347" s="127"/>
      <c r="AH347" s="127"/>
      <c r="AI347" s="127"/>
      <c r="AJ347" s="127"/>
      <c r="AK347" s="127"/>
      <c r="AL347" s="127"/>
      <c r="AM347" s="127"/>
      <c r="AN347" s="127"/>
      <c r="AO347" s="127"/>
      <c r="AP347" s="127"/>
      <c r="AQ347" s="127"/>
      <c r="AR347" s="127"/>
      <c r="AS347" s="127"/>
      <c r="AT347" s="127"/>
      <c r="AU347" s="127"/>
      <c r="AV347" s="127"/>
      <c r="AW347" s="127"/>
      <c r="AX347" s="127"/>
      <c r="AY347" s="127"/>
      <c r="AZ347" s="127"/>
      <c r="BA347" s="127"/>
      <c r="BB347" s="127"/>
      <c r="BC347" s="127"/>
      <c r="BD347" s="127"/>
      <c r="BE347" s="127"/>
      <c r="BF347" s="127"/>
      <c r="BG347" s="127"/>
      <c r="BH347" s="127"/>
      <c r="BI347" s="127"/>
      <c r="BJ347" s="127"/>
      <c r="BK347" s="127"/>
      <c r="BL347" s="127"/>
      <c r="BM347" s="127"/>
      <c r="BN347" s="127"/>
      <c r="BO347" s="127"/>
      <c r="BP347" s="127"/>
      <c r="BQ347" s="127"/>
      <c r="BR347" s="127"/>
      <c r="BS347" s="127"/>
      <c r="BT347" s="127"/>
      <c r="BU347" s="127"/>
      <c r="BV347" s="127"/>
      <c r="BW347" s="127"/>
      <c r="BX347" s="127"/>
      <c r="BY347" s="127"/>
      <c r="BZ347" s="127"/>
      <c r="CA347" s="127"/>
      <c r="CB347" s="127"/>
      <c r="CC347" s="127"/>
      <c r="CD347" s="127"/>
      <c r="CE347" s="127"/>
      <c r="CF347" s="127"/>
      <c r="CG347" s="127"/>
      <c r="CH347" s="127"/>
      <c r="CI347" s="127"/>
      <c r="CJ347" s="127"/>
      <c r="CK347" s="127"/>
      <c r="CL347" s="127"/>
      <c r="CM347" s="127"/>
      <c r="CN347" s="127"/>
      <c r="CO347" s="127"/>
      <c r="CP347" s="109"/>
      <c r="CQ347" s="109"/>
      <c r="CR347" s="109"/>
      <c r="CS347" s="109"/>
    </row>
    <row r="348" spans="2:97" s="161" customFormat="1" ht="13.2" customHeight="1" x14ac:dyDescent="0.25">
      <c r="B348" s="109"/>
      <c r="C348" s="109"/>
      <c r="D348" s="126"/>
      <c r="E348" s="109"/>
      <c r="F348" s="109"/>
      <c r="G348" s="109"/>
      <c r="H348" s="109"/>
      <c r="I348" s="109"/>
      <c r="J348" s="109"/>
      <c r="K348" s="109"/>
      <c r="L348" s="109"/>
      <c r="M348" s="109"/>
      <c r="N348" s="127"/>
      <c r="O348" s="369"/>
      <c r="P348" s="127"/>
      <c r="Q348" s="369"/>
      <c r="R348" s="127"/>
      <c r="S348" s="369"/>
      <c r="T348" s="127"/>
      <c r="U348" s="369"/>
      <c r="V348" s="127"/>
      <c r="W348" s="369"/>
      <c r="X348" s="127"/>
      <c r="Y348" s="369"/>
      <c r="Z348" s="127"/>
      <c r="AA348" s="369"/>
      <c r="AB348" s="127"/>
      <c r="AC348" s="369"/>
      <c r="AD348" s="127"/>
      <c r="AE348" s="369"/>
      <c r="AF348" s="127"/>
      <c r="AG348" s="369"/>
      <c r="AH348" s="127"/>
      <c r="AI348" s="369"/>
      <c r="AJ348" s="127"/>
      <c r="AK348" s="369"/>
      <c r="AL348" s="127"/>
      <c r="AM348" s="369"/>
      <c r="AN348" s="127"/>
      <c r="AO348" s="369"/>
      <c r="AP348" s="127"/>
      <c r="AQ348" s="369"/>
      <c r="AR348" s="127"/>
      <c r="AS348" s="369"/>
      <c r="AT348" s="127"/>
      <c r="AU348" s="369"/>
      <c r="AV348" s="127"/>
      <c r="AW348" s="369"/>
      <c r="AX348" s="127"/>
      <c r="AY348" s="369"/>
      <c r="AZ348" s="127"/>
      <c r="BA348" s="369"/>
      <c r="BB348" s="127"/>
      <c r="BC348" s="369"/>
      <c r="BD348" s="127"/>
      <c r="BE348" s="369"/>
      <c r="BF348" s="127"/>
      <c r="BG348" s="369"/>
      <c r="BH348" s="127"/>
      <c r="BI348" s="369"/>
      <c r="BJ348" s="127"/>
      <c r="BK348" s="369"/>
      <c r="BL348" s="127"/>
      <c r="BM348" s="369"/>
      <c r="BN348" s="127"/>
      <c r="BO348" s="369"/>
      <c r="BP348" s="127"/>
      <c r="BQ348" s="369"/>
      <c r="BR348" s="127"/>
      <c r="BS348" s="369"/>
      <c r="BT348" s="127"/>
      <c r="BU348" s="369"/>
      <c r="BV348" s="127"/>
      <c r="BW348" s="369"/>
      <c r="BX348" s="127"/>
      <c r="BY348" s="369"/>
      <c r="BZ348" s="127"/>
      <c r="CA348" s="369"/>
      <c r="CB348" s="127"/>
      <c r="CC348" s="369"/>
      <c r="CD348" s="127"/>
      <c r="CE348" s="369"/>
      <c r="CF348" s="127"/>
      <c r="CG348" s="369"/>
      <c r="CH348" s="127"/>
      <c r="CI348" s="369"/>
      <c r="CJ348" s="127"/>
      <c r="CK348" s="369"/>
      <c r="CL348" s="127"/>
      <c r="CM348" s="369"/>
      <c r="CN348" s="127"/>
      <c r="CO348" s="369"/>
      <c r="CP348" s="109"/>
      <c r="CQ348" s="109"/>
      <c r="CR348" s="109"/>
      <c r="CS348" s="109"/>
    </row>
    <row r="349" spans="2:97" s="161" customFormat="1" ht="3" customHeight="1" x14ac:dyDescent="0.25">
      <c r="B349" s="109"/>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09"/>
      <c r="AL349" s="109"/>
      <c r="AM349" s="109"/>
      <c r="AN349" s="109"/>
      <c r="AO349" s="109"/>
      <c r="AP349" s="109"/>
      <c r="AQ349" s="109"/>
      <c r="AR349" s="109"/>
      <c r="AS349" s="109"/>
      <c r="AT349" s="109"/>
      <c r="AU349" s="109"/>
      <c r="AV349" s="109"/>
      <c r="AW349" s="109"/>
      <c r="AX349" s="109"/>
      <c r="AY349" s="109"/>
      <c r="AZ349" s="109"/>
      <c r="BA349" s="109"/>
      <c r="BB349" s="109"/>
      <c r="BC349" s="109"/>
      <c r="BD349" s="109"/>
      <c r="BE349" s="109"/>
      <c r="BF349" s="109"/>
      <c r="BG349" s="109"/>
      <c r="BH349" s="109"/>
      <c r="BI349" s="109"/>
      <c r="BJ349" s="109"/>
      <c r="BK349" s="109"/>
      <c r="BL349" s="109"/>
      <c r="BM349" s="109"/>
      <c r="BN349" s="109"/>
      <c r="BO349" s="109"/>
      <c r="BP349" s="109"/>
      <c r="BQ349" s="109"/>
      <c r="BR349" s="109"/>
      <c r="BS349" s="109"/>
      <c r="BT349" s="109"/>
      <c r="BU349" s="109"/>
      <c r="BV349" s="109"/>
      <c r="BW349" s="109"/>
      <c r="BX349" s="109"/>
      <c r="BY349" s="109"/>
      <c r="BZ349" s="109"/>
      <c r="CA349" s="109"/>
      <c r="CB349" s="109"/>
      <c r="CC349" s="109"/>
      <c r="CD349" s="109"/>
      <c r="CE349" s="109"/>
      <c r="CF349" s="109"/>
      <c r="CG349" s="109"/>
      <c r="CH349" s="109"/>
      <c r="CI349" s="109"/>
      <c r="CJ349" s="109"/>
      <c r="CK349" s="109"/>
      <c r="CL349" s="109"/>
      <c r="CM349" s="109"/>
      <c r="CN349" s="109"/>
      <c r="CO349" s="109"/>
      <c r="CP349" s="109"/>
      <c r="CQ349" s="109"/>
      <c r="CR349" s="109"/>
      <c r="CS349" s="109"/>
    </row>
    <row r="350" spans="2:97" s="161" customFormat="1" ht="13.2" customHeight="1" x14ac:dyDescent="0.25">
      <c r="B350" s="109"/>
      <c r="C350" s="109"/>
      <c r="D350" s="126" t="s">
        <v>237</v>
      </c>
      <c r="E350" s="109"/>
      <c r="F350" s="109"/>
      <c r="G350" s="109"/>
      <c r="H350" s="109"/>
      <c r="I350" s="109"/>
      <c r="J350" s="109"/>
      <c r="K350" s="109"/>
      <c r="L350" s="109"/>
      <c r="M350" s="109"/>
      <c r="N350" s="109"/>
      <c r="O350" s="369"/>
      <c r="P350" s="127"/>
      <c r="Q350" s="369"/>
      <c r="R350" s="127"/>
      <c r="S350" s="369"/>
      <c r="T350" s="127"/>
      <c r="U350" s="369"/>
      <c r="V350" s="127"/>
      <c r="W350" s="369"/>
      <c r="X350" s="127"/>
      <c r="Y350" s="369"/>
      <c r="Z350" s="127"/>
      <c r="AA350" s="369"/>
      <c r="AB350" s="127"/>
      <c r="AC350" s="369"/>
      <c r="AD350" s="127"/>
      <c r="AE350" s="369"/>
      <c r="AF350" s="127"/>
      <c r="AG350" s="369"/>
      <c r="AH350" s="127"/>
      <c r="AI350" s="369"/>
      <c r="AJ350" s="127"/>
      <c r="AK350" s="369"/>
      <c r="AL350" s="127"/>
      <c r="AM350" s="369"/>
      <c r="AN350" s="147"/>
      <c r="AO350" s="179" t="s">
        <v>238</v>
      </c>
      <c r="AP350" s="180"/>
      <c r="AQ350" s="147"/>
      <c r="AR350" s="147"/>
      <c r="AS350" s="147"/>
      <c r="AT350" s="147"/>
      <c r="AU350" s="153"/>
      <c r="AV350" s="153"/>
      <c r="AW350" s="153"/>
      <c r="AX350" s="153"/>
      <c r="AY350" s="153"/>
      <c r="AZ350" s="136"/>
      <c r="BA350" s="136"/>
      <c r="BB350" s="109"/>
      <c r="BC350" s="109"/>
      <c r="BD350" s="109"/>
      <c r="BE350" s="126"/>
      <c r="BF350" s="181" t="s">
        <v>239</v>
      </c>
      <c r="BG350" s="109"/>
      <c r="BH350" s="126"/>
      <c r="BI350" s="126"/>
      <c r="BJ350" s="126"/>
      <c r="BK350" s="143"/>
      <c r="BL350" s="109"/>
      <c r="BM350" s="369"/>
      <c r="BN350" s="127"/>
      <c r="BO350" s="369"/>
      <c r="BP350" s="127"/>
      <c r="BQ350" s="369"/>
      <c r="BR350" s="127"/>
      <c r="BS350" s="369"/>
      <c r="BT350" s="127"/>
      <c r="BU350" s="369"/>
      <c r="BV350" s="127"/>
      <c r="BW350" s="369"/>
      <c r="BX350" s="127"/>
      <c r="BY350" s="369"/>
      <c r="BZ350" s="127"/>
      <c r="CA350" s="369"/>
      <c r="CB350" s="127"/>
      <c r="CC350" s="369"/>
      <c r="CD350" s="127"/>
      <c r="CE350" s="369"/>
      <c r="CF350" s="127"/>
      <c r="CG350" s="369"/>
      <c r="CH350" s="127"/>
      <c r="CI350" s="369"/>
      <c r="CJ350" s="127"/>
      <c r="CK350" s="369"/>
      <c r="CL350" s="127"/>
      <c r="CM350" s="369"/>
      <c r="CN350" s="127"/>
      <c r="CO350" s="369"/>
      <c r="CP350" s="127"/>
      <c r="CQ350" s="109"/>
      <c r="CR350" s="109"/>
      <c r="CS350" s="109"/>
    </row>
    <row r="351" spans="2:97" ht="3" customHeight="1" x14ac:dyDescent="0.25">
      <c r="E351" s="126"/>
      <c r="O351" s="227"/>
      <c r="P351" s="147"/>
      <c r="Q351" s="227"/>
      <c r="R351" s="147"/>
      <c r="S351" s="227"/>
      <c r="T351" s="147"/>
      <c r="U351" s="227"/>
      <c r="V351" s="147"/>
      <c r="W351" s="227"/>
      <c r="X351" s="147"/>
      <c r="Y351" s="227"/>
      <c r="Z351" s="147"/>
      <c r="AA351" s="227"/>
      <c r="AB351" s="147"/>
      <c r="AC351" s="227"/>
      <c r="AD351" s="147"/>
      <c r="AE351" s="227"/>
      <c r="AF351" s="147"/>
      <c r="AG351" s="227"/>
      <c r="AH351" s="147"/>
      <c r="AI351" s="227"/>
      <c r="AJ351" s="147"/>
      <c r="AK351" s="227"/>
      <c r="AL351" s="147"/>
      <c r="AM351" s="227"/>
      <c r="AN351" s="147"/>
      <c r="AO351" s="147"/>
      <c r="AP351" s="147"/>
      <c r="AQ351" s="147"/>
      <c r="AR351" s="147"/>
      <c r="AS351" s="147"/>
      <c r="AT351" s="147"/>
      <c r="AU351" s="153"/>
      <c r="AV351" s="153"/>
      <c r="AW351" s="153"/>
      <c r="AX351" s="153"/>
      <c r="AY351" s="153"/>
      <c r="AZ351" s="136"/>
      <c r="BA351" s="136"/>
    </row>
    <row r="352" spans="2:97" ht="12.75" customHeight="1" x14ac:dyDescent="0.25">
      <c r="D352" s="122" t="s">
        <v>289</v>
      </c>
      <c r="E352" s="122"/>
      <c r="F352" s="122"/>
      <c r="G352" s="122"/>
      <c r="H352" s="122"/>
      <c r="I352" s="122"/>
      <c r="J352" s="122"/>
      <c r="K352" s="122"/>
      <c r="L352" s="122"/>
      <c r="M352" s="122"/>
      <c r="N352" s="122"/>
      <c r="O352" s="369"/>
      <c r="P352" s="127"/>
      <c r="Q352" s="369"/>
      <c r="R352" s="127"/>
      <c r="S352" s="369"/>
      <c r="T352" s="127"/>
      <c r="U352" s="369"/>
      <c r="V352" s="127"/>
      <c r="W352" s="369"/>
      <c r="X352" s="127"/>
      <c r="Y352" s="369"/>
      <c r="Z352" s="127"/>
      <c r="AA352" s="369"/>
      <c r="AB352" s="127"/>
      <c r="AC352" s="369"/>
      <c r="AD352" s="127"/>
      <c r="AE352" s="369"/>
      <c r="AF352" s="127"/>
      <c r="AG352" s="369"/>
      <c r="AH352" s="127"/>
      <c r="AI352" s="369"/>
      <c r="AJ352" s="127"/>
      <c r="AK352" s="369"/>
      <c r="AL352" s="127"/>
      <c r="AM352" s="369"/>
      <c r="AN352" s="127"/>
      <c r="AO352" s="369"/>
      <c r="AP352" s="127"/>
      <c r="AQ352" s="369"/>
      <c r="AR352" s="127"/>
      <c r="AS352" s="369"/>
      <c r="AT352" s="127"/>
      <c r="AU352" s="369"/>
      <c r="AV352" s="127"/>
      <c r="AW352" s="369"/>
      <c r="AX352" s="127"/>
      <c r="AY352" s="122"/>
      <c r="AZ352" s="122"/>
      <c r="BA352" s="229"/>
      <c r="BB352" s="229"/>
      <c r="BC352" s="229"/>
      <c r="BD352" s="229"/>
      <c r="BE352" s="229"/>
      <c r="BF352" s="229"/>
      <c r="BG352" s="229"/>
      <c r="BH352" s="229"/>
      <c r="BI352" s="229"/>
      <c r="BJ352" s="229"/>
      <c r="BK352" s="342" t="s">
        <v>305</v>
      </c>
      <c r="BL352" s="229"/>
      <c r="BM352" s="369"/>
      <c r="BN352" s="122"/>
      <c r="BP352" s="231" t="s">
        <v>194</v>
      </c>
      <c r="BQ352" s="231"/>
      <c r="BR352" s="231"/>
      <c r="BS352" s="369"/>
      <c r="BT352" s="231"/>
      <c r="BU352" s="231" t="s">
        <v>23</v>
      </c>
      <c r="BV352" s="231"/>
      <c r="BW352" s="231"/>
      <c r="BX352" s="231"/>
      <c r="BY352" s="231"/>
      <c r="BZ352" s="231"/>
      <c r="CA352" s="231"/>
      <c r="CB352" s="231"/>
      <c r="CC352" s="231"/>
      <c r="CD352" s="231"/>
      <c r="CE352" s="231"/>
      <c r="CF352" s="231"/>
      <c r="CG352" s="231"/>
      <c r="CH352" s="231"/>
      <c r="CI352" s="231"/>
      <c r="CJ352" s="231"/>
      <c r="CK352" s="231"/>
      <c r="CL352" s="231"/>
      <c r="CM352" s="231"/>
      <c r="CN352" s="231"/>
      <c r="CO352" s="231"/>
      <c r="CP352" s="231"/>
      <c r="CQ352" s="233"/>
    </row>
    <row r="353" spans="4:214" ht="3.75" customHeight="1" x14ac:dyDescent="0.25">
      <c r="D353" s="122"/>
      <c r="E353" s="122"/>
      <c r="F353" s="122"/>
      <c r="G353" s="122"/>
      <c r="H353" s="122"/>
      <c r="I353" s="122"/>
      <c r="J353" s="122"/>
      <c r="K353" s="122"/>
      <c r="L353" s="122"/>
      <c r="M353" s="122"/>
      <c r="N353" s="122"/>
      <c r="O353" s="241"/>
      <c r="P353" s="127"/>
      <c r="Q353" s="241"/>
      <c r="R353" s="127"/>
      <c r="S353" s="241"/>
      <c r="T353" s="127"/>
      <c r="U353" s="241"/>
      <c r="V353" s="127"/>
      <c r="W353" s="241"/>
      <c r="X353" s="127"/>
      <c r="Y353" s="241"/>
      <c r="Z353" s="127"/>
      <c r="AA353" s="241"/>
      <c r="AB353" s="127"/>
      <c r="AC353" s="241"/>
      <c r="AD353" s="127"/>
      <c r="AE353" s="241"/>
      <c r="AF353" s="127"/>
      <c r="AG353" s="241"/>
      <c r="AH353" s="127"/>
      <c r="AI353" s="241"/>
      <c r="AJ353" s="127"/>
      <c r="AK353" s="241"/>
      <c r="AL353" s="127"/>
      <c r="AM353" s="241"/>
      <c r="AN353" s="127"/>
      <c r="AO353" s="241"/>
      <c r="AP353" s="127"/>
      <c r="AQ353" s="241"/>
      <c r="AR353" s="127"/>
      <c r="AS353" s="241"/>
      <c r="AT353" s="127"/>
      <c r="AU353" s="241"/>
      <c r="AV353" s="127"/>
      <c r="AW353" s="241"/>
      <c r="AX353" s="122"/>
      <c r="AY353" s="122"/>
      <c r="AZ353" s="122"/>
      <c r="BA353" s="229"/>
      <c r="BB353" s="229"/>
      <c r="BC353" s="229"/>
      <c r="BD353" s="229"/>
      <c r="BE353" s="229"/>
      <c r="BF353" s="229"/>
      <c r="BG353" s="229"/>
      <c r="BH353" s="229"/>
      <c r="BI353" s="229"/>
      <c r="BJ353" s="229"/>
      <c r="BK353" s="342"/>
      <c r="BL353" s="229"/>
      <c r="BM353" s="242"/>
      <c r="BN353" s="122"/>
      <c r="BP353" s="231"/>
      <c r="BQ353" s="231"/>
      <c r="BR353" s="231"/>
      <c r="BS353" s="243"/>
      <c r="BT353" s="231"/>
      <c r="BU353" s="231"/>
      <c r="BV353" s="231"/>
      <c r="BW353" s="231"/>
      <c r="BX353" s="231"/>
      <c r="BY353" s="231"/>
      <c r="BZ353" s="231"/>
      <c r="CA353" s="231"/>
      <c r="CB353" s="231"/>
      <c r="CC353" s="231"/>
      <c r="CD353" s="231"/>
      <c r="CE353" s="231"/>
      <c r="CF353" s="231"/>
      <c r="CG353" s="231"/>
      <c r="CH353" s="231"/>
      <c r="CI353" s="231"/>
      <c r="CJ353" s="231"/>
      <c r="CK353" s="231"/>
      <c r="CL353" s="231"/>
      <c r="CM353" s="231"/>
      <c r="CN353" s="231"/>
      <c r="CO353" s="231"/>
      <c r="CP353" s="231"/>
      <c r="CQ353" s="233"/>
    </row>
    <row r="354" spans="4:214" ht="15" hidden="1" customHeight="1" x14ac:dyDescent="0.25">
      <c r="D354" s="122"/>
      <c r="E354" s="122"/>
      <c r="F354" s="122"/>
      <c r="G354" s="122"/>
      <c r="H354" s="122"/>
      <c r="I354" s="122"/>
      <c r="J354" s="122"/>
      <c r="K354" s="122"/>
      <c r="L354" s="122"/>
      <c r="M354" s="122"/>
      <c r="N354" s="122"/>
      <c r="O354" s="153"/>
      <c r="P354" s="127"/>
      <c r="Q354" s="153"/>
      <c r="R354" s="127"/>
      <c r="S354" s="153"/>
      <c r="T354" s="127"/>
      <c r="U354" s="153"/>
      <c r="V354" s="127"/>
      <c r="W354" s="153"/>
      <c r="X354" s="127"/>
      <c r="Y354" s="153"/>
      <c r="Z354" s="127"/>
      <c r="AA354" s="153"/>
      <c r="AB354" s="127"/>
      <c r="AC354" s="153"/>
      <c r="AD354" s="127"/>
      <c r="AE354" s="153"/>
      <c r="AF354" s="127"/>
      <c r="AG354" s="153"/>
      <c r="AH354" s="127"/>
      <c r="AI354" s="153"/>
      <c r="AJ354" s="127"/>
      <c r="AK354" s="153"/>
      <c r="AL354" s="127"/>
      <c r="AM354" s="153"/>
      <c r="AN354" s="127"/>
      <c r="AO354" s="153"/>
      <c r="AP354" s="127"/>
      <c r="AQ354" s="153"/>
      <c r="AR354" s="127"/>
      <c r="AS354" s="153"/>
      <c r="AT354" s="127"/>
      <c r="AU354" s="153"/>
      <c r="AV354" s="127"/>
      <c r="AW354" s="153"/>
      <c r="AX354" s="122"/>
      <c r="AY354" s="122"/>
      <c r="AZ354" s="122"/>
      <c r="BA354" s="229"/>
      <c r="BB354" s="229"/>
      <c r="BC354" s="229"/>
      <c r="BD354" s="229"/>
      <c r="BE354" s="229"/>
      <c r="BF354" s="229"/>
      <c r="BG354" s="229"/>
      <c r="BH354" s="229"/>
      <c r="BI354" s="229"/>
      <c r="BJ354" s="229"/>
      <c r="BK354" s="342"/>
      <c r="BL354" s="229"/>
      <c r="BM354" s="122"/>
      <c r="BN354" s="122"/>
      <c r="BP354" s="231"/>
      <c r="BQ354" s="231"/>
      <c r="BR354" s="231"/>
      <c r="BS354" s="231"/>
      <c r="BT354" s="231"/>
      <c r="BU354" s="231"/>
      <c r="BV354" s="231"/>
      <c r="BW354" s="231"/>
      <c r="BX354" s="231"/>
      <c r="BY354" s="231"/>
      <c r="BZ354" s="231"/>
      <c r="CA354" s="231"/>
      <c r="CB354" s="231"/>
      <c r="CC354" s="231"/>
      <c r="CD354" s="231"/>
      <c r="CE354" s="231"/>
      <c r="CF354" s="231"/>
      <c r="CG354" s="231"/>
      <c r="CH354" s="231"/>
      <c r="CI354" s="231"/>
      <c r="CJ354" s="231"/>
      <c r="CK354" s="231"/>
      <c r="CL354" s="231"/>
      <c r="CM354" s="231"/>
      <c r="CN354" s="231"/>
      <c r="CO354" s="231"/>
      <c r="CP354" s="231"/>
      <c r="CQ354" s="233"/>
    </row>
    <row r="355" spans="4:214" s="136" customFormat="1" ht="13.2" customHeight="1" x14ac:dyDescent="0.25">
      <c r="CK355" s="111" t="s">
        <v>309</v>
      </c>
    </row>
    <row r="356" spans="4:214" s="136" customFormat="1" ht="13.2" customHeight="1" x14ac:dyDescent="0.25">
      <c r="CK356" s="111"/>
    </row>
    <row r="357" spans="4:214" s="136" customFormat="1" ht="13.2" customHeight="1" x14ac:dyDescent="0.25">
      <c r="CN357" s="173" t="s">
        <v>214</v>
      </c>
    </row>
    <row r="358" spans="4:214" s="136" customFormat="1" ht="13.2" customHeight="1" x14ac:dyDescent="0.25"/>
    <row r="359" spans="4:214" s="136" customFormat="1" ht="13.5" customHeight="1" x14ac:dyDescent="0.25">
      <c r="D359" s="647" t="s">
        <v>310</v>
      </c>
      <c r="E359" s="647"/>
      <c r="F359" s="647"/>
      <c r="G359" s="647"/>
      <c r="H359" s="647"/>
      <c r="I359" s="647"/>
      <c r="J359" s="647"/>
      <c r="K359" s="647"/>
      <c r="L359" s="647"/>
      <c r="M359" s="647"/>
      <c r="N359" s="647"/>
      <c r="O359" s="647"/>
      <c r="P359" s="647"/>
      <c r="Q359" s="647"/>
      <c r="R359" s="647"/>
      <c r="S359" s="647"/>
      <c r="T359" s="647"/>
      <c r="U359" s="647"/>
      <c r="V359" s="647"/>
      <c r="W359" s="647"/>
      <c r="X359" s="647"/>
      <c r="Y359" s="647"/>
      <c r="Z359" s="647"/>
      <c r="AA359" s="647"/>
      <c r="AB359" s="647"/>
      <c r="AC359" s="647"/>
      <c r="AD359" s="647"/>
      <c r="AE359" s="647"/>
      <c r="AF359" s="647"/>
      <c r="AG359" s="647"/>
      <c r="AH359" s="647"/>
      <c r="AI359" s="647"/>
      <c r="AJ359" s="647"/>
      <c r="AK359" s="647"/>
      <c r="AL359" s="647"/>
      <c r="AM359" s="647"/>
      <c r="AN359" s="647"/>
      <c r="AO359" s="647"/>
      <c r="AP359" s="647"/>
      <c r="AQ359" s="647"/>
      <c r="AR359" s="647"/>
      <c r="AS359" s="647"/>
      <c r="AT359" s="647"/>
      <c r="AU359" s="647"/>
      <c r="AV359" s="647"/>
      <c r="AW359" s="647"/>
      <c r="AX359" s="647"/>
      <c r="AY359" s="647"/>
      <c r="AZ359" s="647"/>
      <c r="BA359" s="647"/>
      <c r="BB359" s="647"/>
      <c r="BC359" s="647"/>
      <c r="BD359" s="647"/>
      <c r="BE359" s="647"/>
      <c r="BF359" s="647"/>
      <c r="BG359" s="647"/>
      <c r="BH359" s="647"/>
      <c r="BI359" s="647"/>
      <c r="BJ359" s="647"/>
      <c r="BK359" s="647"/>
      <c r="BL359" s="647"/>
      <c r="BM359" s="647"/>
      <c r="BN359" s="647"/>
      <c r="BO359" s="647"/>
      <c r="BP359" s="647"/>
      <c r="BQ359" s="647"/>
      <c r="BR359" s="647"/>
      <c r="BS359" s="647"/>
      <c r="BT359" s="647"/>
      <c r="BU359" s="647"/>
      <c r="BV359" s="647"/>
      <c r="BW359" s="647"/>
      <c r="BX359" s="647"/>
      <c r="BY359" s="647"/>
      <c r="BZ359" s="647"/>
      <c r="CA359" s="647"/>
      <c r="CB359" s="647"/>
      <c r="CC359" s="647"/>
      <c r="CD359" s="647"/>
      <c r="CE359" s="647"/>
      <c r="CF359" s="647"/>
      <c r="CG359" s="647"/>
      <c r="CH359" s="647"/>
      <c r="CI359" s="647"/>
      <c r="CJ359" s="647"/>
      <c r="CK359" s="647"/>
      <c r="CL359" s="647"/>
      <c r="CM359" s="647"/>
      <c r="CN359" s="647"/>
      <c r="CO359" s="647"/>
      <c r="CP359" s="121"/>
    </row>
    <row r="360" spans="4:214" s="161" customFormat="1" ht="3" customHeight="1" x14ac:dyDescent="0.25">
      <c r="D360" s="121"/>
      <c r="E360" s="121"/>
      <c r="F360" s="121"/>
      <c r="G360" s="121"/>
      <c r="H360" s="121"/>
      <c r="I360" s="121"/>
      <c r="J360" s="121"/>
      <c r="K360" s="121"/>
      <c r="L360" s="121"/>
      <c r="M360" s="121"/>
      <c r="N360" s="121"/>
      <c r="O360" s="121"/>
      <c r="P360" s="121"/>
      <c r="Q360" s="121"/>
      <c r="R360" s="121"/>
      <c r="S360" s="121"/>
      <c r="T360" s="121"/>
      <c r="U360" s="121"/>
      <c r="V360" s="121"/>
      <c r="W360" s="121"/>
      <c r="X360" s="121"/>
      <c r="Y360" s="121"/>
      <c r="Z360" s="121"/>
      <c r="AA360" s="121"/>
      <c r="AB360" s="121"/>
      <c r="AC360" s="121"/>
      <c r="AD360" s="121"/>
      <c r="AE360" s="121"/>
      <c r="AF360" s="121"/>
      <c r="AG360" s="121"/>
      <c r="AH360" s="121"/>
      <c r="AI360" s="121"/>
      <c r="AJ360" s="121"/>
      <c r="AK360" s="121"/>
      <c r="AL360" s="121"/>
      <c r="AM360" s="121"/>
      <c r="AN360" s="121"/>
      <c r="AO360" s="121"/>
      <c r="AP360" s="121"/>
      <c r="AQ360" s="121"/>
      <c r="AR360" s="121"/>
      <c r="AS360" s="121"/>
      <c r="AT360" s="121"/>
      <c r="AU360" s="121"/>
      <c r="AV360" s="121"/>
      <c r="AW360" s="121"/>
      <c r="AX360" s="121"/>
      <c r="AY360" s="121"/>
      <c r="AZ360" s="121"/>
      <c r="BA360" s="121"/>
      <c r="BB360" s="121"/>
      <c r="BC360" s="121"/>
      <c r="BD360" s="121"/>
      <c r="BE360" s="121"/>
      <c r="BF360" s="121"/>
      <c r="BG360" s="121"/>
      <c r="BH360" s="121"/>
      <c r="BI360" s="121"/>
      <c r="BJ360" s="121"/>
      <c r="BK360" s="121"/>
      <c r="BL360" s="121"/>
      <c r="BM360" s="121"/>
      <c r="BN360" s="121"/>
      <c r="BO360" s="121"/>
      <c r="BP360" s="121"/>
      <c r="BQ360" s="121"/>
      <c r="BR360" s="121"/>
      <c r="BS360" s="121"/>
      <c r="BT360" s="121"/>
      <c r="BU360" s="121"/>
      <c r="BV360" s="121"/>
      <c r="BW360" s="121"/>
      <c r="BX360" s="121"/>
      <c r="BY360" s="121"/>
      <c r="BZ360" s="121"/>
      <c r="CA360" s="121"/>
      <c r="CB360" s="121"/>
      <c r="CC360" s="121"/>
      <c r="CD360" s="121"/>
      <c r="CE360" s="121"/>
      <c r="CF360" s="121"/>
      <c r="CG360" s="121"/>
      <c r="CH360" s="121"/>
      <c r="CI360" s="121"/>
      <c r="CJ360" s="121"/>
      <c r="CK360" s="121"/>
      <c r="CL360" s="121"/>
      <c r="CM360" s="121"/>
      <c r="CN360" s="121"/>
      <c r="CO360" s="121"/>
      <c r="CP360" s="121"/>
    </row>
    <row r="361" spans="4:214" ht="24" customHeight="1" x14ac:dyDescent="0.25">
      <c r="D361" s="691" t="s">
        <v>200</v>
      </c>
      <c r="E361" s="692"/>
      <c r="F361" s="692"/>
      <c r="G361" s="693"/>
      <c r="H361" s="244"/>
      <c r="I361" s="694" t="s">
        <v>311</v>
      </c>
      <c r="J361" s="695"/>
      <c r="K361" s="695"/>
      <c r="L361" s="695"/>
      <c r="M361" s="695"/>
      <c r="N361" s="695"/>
      <c r="O361" s="695"/>
      <c r="P361" s="695"/>
      <c r="Q361" s="696"/>
      <c r="R361" s="244"/>
      <c r="S361" s="691" t="s">
        <v>312</v>
      </c>
      <c r="T361" s="692"/>
      <c r="U361" s="692"/>
      <c r="V361" s="692"/>
      <c r="W361" s="692"/>
      <c r="X361" s="692"/>
      <c r="Y361" s="692"/>
      <c r="Z361" s="692"/>
      <c r="AA361" s="692"/>
      <c r="AB361" s="692"/>
      <c r="AC361" s="692"/>
      <c r="AD361" s="692"/>
      <c r="AE361" s="692"/>
      <c r="AF361" s="692"/>
      <c r="AG361" s="692"/>
      <c r="AH361" s="692"/>
      <c r="AI361" s="692"/>
      <c r="AJ361" s="692"/>
      <c r="AK361" s="692"/>
      <c r="AL361" s="692"/>
      <c r="AM361" s="692"/>
      <c r="AN361" s="692"/>
      <c r="AO361" s="693"/>
      <c r="AP361" s="245"/>
      <c r="AQ361" s="694" t="s">
        <v>313</v>
      </c>
      <c r="AR361" s="695"/>
      <c r="AS361" s="695"/>
      <c r="AT361" s="695"/>
      <c r="AU361" s="695"/>
      <c r="AV361" s="695"/>
      <c r="AW361" s="695"/>
      <c r="AX361" s="695"/>
      <c r="AY361" s="695"/>
      <c r="AZ361" s="695"/>
      <c r="BA361" s="695"/>
      <c r="BB361" s="695"/>
      <c r="BC361" s="696"/>
      <c r="BD361" s="244"/>
      <c r="BE361" s="691" t="s">
        <v>314</v>
      </c>
      <c r="BF361" s="692"/>
      <c r="BG361" s="692"/>
      <c r="BH361" s="692"/>
      <c r="BI361" s="692"/>
      <c r="BJ361" s="692"/>
      <c r="BK361" s="692"/>
      <c r="BL361" s="692"/>
      <c r="BM361" s="692"/>
      <c r="BN361" s="692"/>
      <c r="BO361" s="692"/>
      <c r="BP361" s="692"/>
      <c r="BQ361" s="692"/>
      <c r="BR361" s="692"/>
      <c r="BS361" s="692"/>
      <c r="BT361" s="692"/>
      <c r="BU361" s="692"/>
      <c r="BV361" s="692"/>
      <c r="BW361" s="692"/>
      <c r="BX361" s="692"/>
      <c r="BY361" s="692"/>
      <c r="BZ361" s="692"/>
      <c r="CA361" s="693"/>
      <c r="CB361" s="245"/>
      <c r="CC361" s="694" t="s">
        <v>315</v>
      </c>
      <c r="CD361" s="695"/>
      <c r="CE361" s="695"/>
      <c r="CF361" s="695"/>
      <c r="CG361" s="695"/>
      <c r="CH361" s="695"/>
      <c r="CI361" s="695"/>
      <c r="CJ361" s="695"/>
      <c r="CK361" s="695"/>
      <c r="CL361" s="695"/>
      <c r="CM361" s="695"/>
      <c r="CN361" s="695"/>
      <c r="CO361" s="696"/>
      <c r="CP361" s="136"/>
      <c r="CY361" s="711" t="s">
        <v>366</v>
      </c>
      <c r="CZ361" s="711"/>
      <c r="DA361" s="711"/>
      <c r="DB361" s="711"/>
      <c r="DC361" s="711"/>
      <c r="DD361" s="711"/>
      <c r="DE361" s="711"/>
      <c r="DF361" s="711"/>
      <c r="DG361" s="711"/>
      <c r="DH361" s="711"/>
      <c r="DI361" s="711"/>
      <c r="DJ361" s="711"/>
      <c r="DK361" s="711"/>
      <c r="DL361" s="711"/>
      <c r="DM361" s="711"/>
      <c r="DN361" s="711"/>
      <c r="DO361" s="711"/>
      <c r="DQ361" s="109" t="s">
        <v>367</v>
      </c>
      <c r="EJ361" s="711" t="s">
        <v>366</v>
      </c>
      <c r="EK361" s="711"/>
      <c r="EL361" s="711"/>
      <c r="EM361" s="711"/>
      <c r="EN361" s="711"/>
      <c r="EO361" s="711"/>
      <c r="EP361" s="711"/>
      <c r="EQ361" s="711"/>
      <c r="ER361" s="711"/>
      <c r="ES361" s="711"/>
      <c r="ET361" s="711"/>
      <c r="EU361" s="711"/>
      <c r="EV361" s="711"/>
      <c r="EW361" s="711"/>
      <c r="EX361" s="711"/>
      <c r="EY361" s="711"/>
      <c r="EZ361" s="711"/>
      <c r="FB361" s="109" t="s">
        <v>367</v>
      </c>
    </row>
    <row r="362" spans="4:214" s="161" customFormat="1" ht="3" customHeight="1" thickBot="1" x14ac:dyDescent="0.3">
      <c r="D362" s="121"/>
      <c r="E362" s="121"/>
      <c r="F362" s="121"/>
      <c r="G362" s="121"/>
      <c r="H362" s="121"/>
      <c r="I362" s="121"/>
      <c r="J362" s="121"/>
      <c r="K362" s="121"/>
      <c r="L362" s="121"/>
      <c r="M362" s="121"/>
      <c r="N362" s="121"/>
      <c r="O362" s="121"/>
      <c r="P362" s="121"/>
      <c r="Q362" s="121"/>
      <c r="R362" s="121"/>
      <c r="S362" s="121"/>
      <c r="T362" s="121"/>
      <c r="U362" s="121"/>
      <c r="V362" s="121"/>
      <c r="W362" s="121"/>
      <c r="X362" s="121"/>
      <c r="Y362" s="121"/>
      <c r="Z362" s="121"/>
      <c r="AA362" s="121"/>
      <c r="AB362" s="121"/>
      <c r="AC362" s="121"/>
      <c r="AD362" s="121"/>
      <c r="AE362" s="121"/>
      <c r="AF362" s="121"/>
      <c r="AG362" s="121"/>
      <c r="AH362" s="121"/>
      <c r="AI362" s="121"/>
      <c r="AJ362" s="121"/>
      <c r="AK362" s="121"/>
      <c r="AL362" s="121"/>
      <c r="AM362" s="121"/>
      <c r="AN362" s="121"/>
      <c r="AO362" s="121"/>
      <c r="AP362" s="121"/>
      <c r="AQ362" s="121"/>
      <c r="AR362" s="121"/>
      <c r="AS362" s="121"/>
      <c r="AT362" s="121"/>
      <c r="AU362" s="121"/>
      <c r="AV362" s="121"/>
      <c r="AW362" s="121"/>
      <c r="AX362" s="121"/>
      <c r="AY362" s="121"/>
      <c r="AZ362" s="121"/>
      <c r="BA362" s="121"/>
      <c r="BB362" s="121"/>
      <c r="BC362" s="121"/>
      <c r="BD362" s="121"/>
      <c r="BE362" s="121"/>
      <c r="BF362" s="121"/>
      <c r="BG362" s="121"/>
      <c r="BH362" s="121"/>
      <c r="BI362" s="121"/>
      <c r="BJ362" s="121"/>
      <c r="BK362" s="121"/>
      <c r="BL362" s="121"/>
      <c r="BM362" s="121"/>
      <c r="BN362" s="121"/>
      <c r="BO362" s="121"/>
      <c r="BP362" s="121"/>
      <c r="BQ362" s="121"/>
      <c r="BR362" s="121"/>
      <c r="BS362" s="121"/>
      <c r="BT362" s="121"/>
      <c r="BU362" s="121"/>
      <c r="BV362" s="121"/>
      <c r="BW362" s="121"/>
      <c r="BX362" s="121"/>
      <c r="BY362" s="121"/>
      <c r="BZ362" s="121"/>
      <c r="CA362" s="121"/>
      <c r="CB362" s="121"/>
      <c r="CC362" s="121"/>
      <c r="CD362" s="121"/>
      <c r="CE362" s="121"/>
      <c r="CF362" s="121"/>
      <c r="CG362" s="121"/>
      <c r="CH362" s="121"/>
      <c r="CI362" s="121"/>
      <c r="CJ362" s="121"/>
      <c r="CK362" s="121"/>
      <c r="CL362" s="121"/>
      <c r="CM362" s="121"/>
      <c r="CN362" s="121"/>
      <c r="CO362" s="121"/>
      <c r="CP362" s="121"/>
    </row>
    <row r="363" spans="4:214" ht="24" customHeight="1" thickTop="1" thickBot="1" x14ac:dyDescent="0.35">
      <c r="D363" s="697">
        <f>IF(CX363&lt;&gt;"",CX363,"")</f>
        <v>1</v>
      </c>
      <c r="E363" s="698"/>
      <c r="F363" s="698"/>
      <c r="G363" s="699"/>
      <c r="H363" s="246"/>
      <c r="I363" s="700" t="str">
        <f>UPPER(IF('TRUST VREALYS QUESTIONNAIRE'!T41="YES","INDIVIDUAL",IF('TRUST VREALYS QUESTIONNAIRE'!T41="JA","INDIVIDUAL","ORGANISATION")))</f>
        <v>INDIVIDUAL</v>
      </c>
      <c r="J363" s="701"/>
      <c r="K363" s="701"/>
      <c r="L363" s="701"/>
      <c r="M363" s="701"/>
      <c r="N363" s="701"/>
      <c r="O363" s="701"/>
      <c r="P363" s="701"/>
      <c r="Q363" s="702"/>
      <c r="R363" s="244"/>
      <c r="S363" s="697" t="str">
        <f>IF('TRUST VREALYS QUESTIONNAIRE'!T43="YES",IF(DQ363="",CY363,DQ363),IF('TRUST VREALYS QUESTIONNAIRE'!T43="ja",IF(DQ363="",CY363,DQ363),'J401'!CY363))</f>
        <v xml:space="preserve"> </v>
      </c>
      <c r="T363" s="698"/>
      <c r="U363" s="698"/>
      <c r="V363" s="698"/>
      <c r="W363" s="698"/>
      <c r="X363" s="698"/>
      <c r="Y363" s="698"/>
      <c r="Z363" s="698"/>
      <c r="AA363" s="698"/>
      <c r="AB363" s="698"/>
      <c r="AC363" s="698"/>
      <c r="AD363" s="698"/>
      <c r="AE363" s="698"/>
      <c r="AF363" s="698"/>
      <c r="AG363" s="698"/>
      <c r="AH363" s="698"/>
      <c r="AI363" s="698"/>
      <c r="AJ363" s="698"/>
      <c r="AK363" s="698"/>
      <c r="AL363" s="698"/>
      <c r="AM363" s="698"/>
      <c r="AN363" s="698"/>
      <c r="AO363" s="699"/>
      <c r="AP363" s="245"/>
      <c r="AQ363" s="700" t="str">
        <f>IF('TRUST VREALYS QUESTIONNAIRE'!T43="YES",'J401'!FB363,'J401'!EJ363)</f>
        <v/>
      </c>
      <c r="AR363" s="701"/>
      <c r="AS363" s="701"/>
      <c r="AT363" s="701"/>
      <c r="AU363" s="701"/>
      <c r="AV363" s="701"/>
      <c r="AW363" s="701"/>
      <c r="AX363" s="701"/>
      <c r="AY363" s="701"/>
      <c r="AZ363" s="701"/>
      <c r="BA363" s="701"/>
      <c r="BB363" s="701"/>
      <c r="BC363" s="702"/>
      <c r="BD363" s="244"/>
      <c r="BE363" s="697"/>
      <c r="BF363" s="698"/>
      <c r="BG363" s="698"/>
      <c r="BH363" s="698"/>
      <c r="BI363" s="698"/>
      <c r="BJ363" s="698"/>
      <c r="BK363" s="698"/>
      <c r="BL363" s="698"/>
      <c r="BM363" s="698"/>
      <c r="BN363" s="698"/>
      <c r="BO363" s="698"/>
      <c r="BP363" s="698"/>
      <c r="BQ363" s="698"/>
      <c r="BR363" s="698"/>
      <c r="BS363" s="698"/>
      <c r="BT363" s="698"/>
      <c r="BU363" s="698"/>
      <c r="BV363" s="698"/>
      <c r="BW363" s="698"/>
      <c r="BX363" s="698"/>
      <c r="BY363" s="698"/>
      <c r="BZ363" s="698"/>
      <c r="CA363" s="699"/>
      <c r="CB363" s="245"/>
      <c r="CC363" s="700"/>
      <c r="CD363" s="701"/>
      <c r="CE363" s="701"/>
      <c r="CF363" s="701"/>
      <c r="CG363" s="701"/>
      <c r="CH363" s="701"/>
      <c r="CI363" s="701"/>
      <c r="CJ363" s="701"/>
      <c r="CK363" s="701"/>
      <c r="CL363" s="701"/>
      <c r="CM363" s="701"/>
      <c r="CN363" s="701"/>
      <c r="CO363" s="702"/>
      <c r="CP363" s="136"/>
      <c r="CU363" s="285">
        <f>'TRUST VREALYS QUESTIONNAIRE'!V38</f>
        <v>3</v>
      </c>
      <c r="CV363" s="247">
        <f>CU363</f>
        <v>3</v>
      </c>
      <c r="CW363" s="345">
        <v>0</v>
      </c>
      <c r="CX363" s="248">
        <f>IF(CV365&gt;=0,CW365,"")</f>
        <v>1</v>
      </c>
      <c r="CY363" s="712" t="str">
        <f>UPPER('TRUST VREALYS QUESTIONNAIRE'!H40&amp;" "&amp;'TRUST VREALYS QUESTIONNAIRE'!M40)</f>
        <v xml:space="preserve"> </v>
      </c>
      <c r="CZ363" s="713"/>
      <c r="DA363" s="713"/>
      <c r="DB363" s="713"/>
      <c r="DC363" s="713"/>
      <c r="DD363" s="713"/>
      <c r="DE363" s="713"/>
      <c r="DF363" s="713"/>
      <c r="DG363" s="713"/>
      <c r="DH363" s="713"/>
      <c r="DI363" s="713"/>
      <c r="DJ363" s="713"/>
      <c r="DK363" s="713"/>
      <c r="DL363" s="713"/>
      <c r="DM363" s="713"/>
      <c r="DN363" s="713"/>
      <c r="DO363" s="714"/>
      <c r="DP363" s="109" t="s">
        <v>365</v>
      </c>
      <c r="DQ363" s="712" t="str">
        <f>IF('TRUST VREALYS QUESTIONNAIRE'!T31="NO","",'TRUST VREALYS QUESTIONNAIRE'!AG33&amp;" "&amp;'TRUST VREALYS QUESTIONNAIRE'!AE33)</f>
        <v xml:space="preserve"> </v>
      </c>
      <c r="DR363" s="713"/>
      <c r="DS363" s="713"/>
      <c r="DT363" s="713"/>
      <c r="DU363" s="713"/>
      <c r="DV363" s="713"/>
      <c r="DW363" s="713"/>
      <c r="DX363" s="713"/>
      <c r="DY363" s="713"/>
      <c r="DZ363" s="713"/>
      <c r="EA363" s="713"/>
      <c r="EB363" s="713"/>
      <c r="EC363" s="713"/>
      <c r="ED363" s="713"/>
      <c r="EE363" s="713"/>
      <c r="EF363" s="713"/>
      <c r="EG363" s="714"/>
      <c r="EJ363" s="712" t="str">
        <f>SUBSTITUTE('TRUST VREALYS QUESTIONNAIRE'!H41," ","")</f>
        <v/>
      </c>
      <c r="EK363" s="713"/>
      <c r="EL363" s="713"/>
      <c r="EM363" s="713"/>
      <c r="EN363" s="713"/>
      <c r="EO363" s="713"/>
      <c r="EP363" s="713"/>
      <c r="EQ363" s="713"/>
      <c r="ER363" s="713"/>
      <c r="ES363" s="713"/>
      <c r="ET363" s="713"/>
      <c r="EU363" s="713"/>
      <c r="EV363" s="713"/>
      <c r="EW363" s="713"/>
      <c r="EX363" s="713"/>
      <c r="EY363" s="713"/>
      <c r="EZ363" s="714"/>
      <c r="FA363" s="109" t="s">
        <v>365</v>
      </c>
      <c r="FB363" s="712" t="str">
        <f>SUBSTITUTE('TRUST VREALYS QUESTIONNAIRE'!H31," ","")</f>
        <v/>
      </c>
      <c r="FC363" s="713"/>
      <c r="FD363" s="713"/>
      <c r="FE363" s="713"/>
      <c r="FF363" s="713"/>
      <c r="FG363" s="713"/>
      <c r="FH363" s="713"/>
      <c r="FI363" s="713"/>
      <c r="FJ363" s="713"/>
      <c r="FK363" s="713"/>
      <c r="FL363" s="713"/>
      <c r="FM363" s="713"/>
      <c r="FN363" s="713"/>
      <c r="FO363" s="713"/>
      <c r="FP363" s="713"/>
      <c r="FQ363" s="713"/>
      <c r="FR363" s="714"/>
      <c r="FV363" s="398" t="str">
        <f>AQ363</f>
        <v/>
      </c>
      <c r="FW363" s="426" t="str">
        <f>LEFT(FV363,6)</f>
        <v/>
      </c>
      <c r="FX363" s="427" t="str">
        <f>LEFT(RIGHT(FV363,7),4)</f>
        <v/>
      </c>
      <c r="FY363" s="427" t="str">
        <f>MID(FV363,11,2)</f>
        <v/>
      </c>
      <c r="FZ363" s="427" t="str">
        <f>RIGHT(FV363,1)</f>
        <v/>
      </c>
      <c r="GA363" s="637" t="str">
        <f>FW363&amp;" "&amp;FX363&amp;" "&amp;FY363&amp;" "&amp;FZ363</f>
        <v xml:space="preserve">   </v>
      </c>
      <c r="GB363" s="638"/>
    </row>
    <row r="364" spans="4:214" s="161" customFormat="1" ht="3" customHeight="1" thickTop="1" thickBot="1" x14ac:dyDescent="0.3">
      <c r="D364" s="121"/>
      <c r="E364" s="121"/>
      <c r="F364" s="121"/>
      <c r="G364" s="121"/>
      <c r="H364" s="121"/>
      <c r="I364" s="121"/>
      <c r="J364" s="121"/>
      <c r="K364" s="121"/>
      <c r="L364" s="121"/>
      <c r="M364" s="121"/>
      <c r="N364" s="121"/>
      <c r="O364" s="121"/>
      <c r="P364" s="121"/>
      <c r="Q364" s="121"/>
      <c r="R364" s="121"/>
      <c r="S364" s="121"/>
      <c r="T364" s="121"/>
      <c r="U364" s="121"/>
      <c r="V364" s="121"/>
      <c r="W364" s="121"/>
      <c r="X364" s="121"/>
      <c r="Y364" s="121"/>
      <c r="Z364" s="121"/>
      <c r="AA364" s="121"/>
      <c r="AB364" s="121"/>
      <c r="AC364" s="121"/>
      <c r="AD364" s="121"/>
      <c r="AE364" s="121"/>
      <c r="AF364" s="121"/>
      <c r="AG364" s="121"/>
      <c r="AH364" s="121"/>
      <c r="AI364" s="121"/>
      <c r="AJ364" s="121"/>
      <c r="AK364" s="121"/>
      <c r="AL364" s="121"/>
      <c r="AM364" s="121"/>
      <c r="AN364" s="121"/>
      <c r="AO364" s="121"/>
      <c r="AP364" s="121"/>
      <c r="AQ364" s="121"/>
      <c r="AR364" s="121"/>
      <c r="AS364" s="121"/>
      <c r="AT364" s="121"/>
      <c r="AU364" s="121"/>
      <c r="AV364" s="121"/>
      <c r="AW364" s="121"/>
      <c r="AX364" s="121"/>
      <c r="AY364" s="121"/>
      <c r="AZ364" s="121"/>
      <c r="BA364" s="121"/>
      <c r="BB364" s="121"/>
      <c r="BC364" s="121"/>
      <c r="BD364" s="121"/>
      <c r="BE364" s="121"/>
      <c r="BF364" s="121"/>
      <c r="BG364" s="121"/>
      <c r="BH364" s="121"/>
      <c r="BI364" s="121"/>
      <c r="BJ364" s="121"/>
      <c r="BK364" s="121"/>
      <c r="BL364" s="121"/>
      <c r="BM364" s="121"/>
      <c r="BN364" s="121"/>
      <c r="BO364" s="121"/>
      <c r="BP364" s="121"/>
      <c r="BQ364" s="121"/>
      <c r="BR364" s="121"/>
      <c r="BS364" s="121"/>
      <c r="BT364" s="121"/>
      <c r="BU364" s="121"/>
      <c r="BV364" s="121"/>
      <c r="BW364" s="121"/>
      <c r="BX364" s="121"/>
      <c r="BY364" s="121"/>
      <c r="BZ364" s="121"/>
      <c r="CA364" s="121"/>
      <c r="CB364" s="121"/>
      <c r="CC364" s="121"/>
      <c r="CD364" s="121"/>
      <c r="CE364" s="121"/>
      <c r="CF364" s="121"/>
      <c r="CG364" s="121"/>
      <c r="CH364" s="121"/>
      <c r="CI364" s="121"/>
      <c r="CJ364" s="121"/>
      <c r="CK364" s="121"/>
      <c r="CL364" s="121"/>
      <c r="CM364" s="121"/>
      <c r="CN364" s="121"/>
      <c r="CO364" s="121"/>
      <c r="CP364" s="121"/>
      <c r="CU364" s="249"/>
    </row>
    <row r="365" spans="4:214" ht="24" customHeight="1" thickBot="1" x14ac:dyDescent="0.35">
      <c r="D365" s="697">
        <f>IF(CX365&lt;&gt;"",CX365,"")</f>
        <v>2</v>
      </c>
      <c r="E365" s="698"/>
      <c r="F365" s="698"/>
      <c r="G365" s="699"/>
      <c r="H365" s="246"/>
      <c r="I365" s="700" t="str">
        <f>UPPER(IF('TRUST VREALYS QUESTIONNAIRE'!T52="YES","INDIVIDUAL",IF('TRUST VREALYS QUESTIONNAIRE'!T52="JA","INDIVIDUAL","ORGANISATION")))</f>
        <v>INDIVIDUAL</v>
      </c>
      <c r="J365" s="701"/>
      <c r="K365" s="701"/>
      <c r="L365" s="701"/>
      <c r="M365" s="701"/>
      <c r="N365" s="701"/>
      <c r="O365" s="701"/>
      <c r="P365" s="701"/>
      <c r="Q365" s="702"/>
      <c r="R365" s="244"/>
      <c r="S365" s="703" t="str">
        <f>CY365</f>
        <v xml:space="preserve"> </v>
      </c>
      <c r="T365" s="698"/>
      <c r="U365" s="698"/>
      <c r="V365" s="698"/>
      <c r="W365" s="698"/>
      <c r="X365" s="698"/>
      <c r="Y365" s="698"/>
      <c r="Z365" s="698"/>
      <c r="AA365" s="698"/>
      <c r="AB365" s="698"/>
      <c r="AC365" s="698"/>
      <c r="AD365" s="698"/>
      <c r="AE365" s="698"/>
      <c r="AF365" s="698"/>
      <c r="AG365" s="698"/>
      <c r="AH365" s="698"/>
      <c r="AI365" s="698"/>
      <c r="AJ365" s="698"/>
      <c r="AK365" s="698"/>
      <c r="AL365" s="698"/>
      <c r="AM365" s="698"/>
      <c r="AN365" s="698"/>
      <c r="AO365" s="699"/>
      <c r="AP365" s="245"/>
      <c r="AQ365" s="704" t="str">
        <f>EJ365</f>
        <v/>
      </c>
      <c r="AR365" s="701"/>
      <c r="AS365" s="701"/>
      <c r="AT365" s="701"/>
      <c r="AU365" s="701"/>
      <c r="AV365" s="701"/>
      <c r="AW365" s="701"/>
      <c r="AX365" s="701"/>
      <c r="AY365" s="701"/>
      <c r="AZ365" s="701"/>
      <c r="BA365" s="701"/>
      <c r="BB365" s="701"/>
      <c r="BC365" s="702"/>
      <c r="BD365" s="244"/>
      <c r="BE365" s="697"/>
      <c r="BF365" s="698"/>
      <c r="BG365" s="698"/>
      <c r="BH365" s="698"/>
      <c r="BI365" s="698"/>
      <c r="BJ365" s="698"/>
      <c r="BK365" s="698"/>
      <c r="BL365" s="698"/>
      <c r="BM365" s="698"/>
      <c r="BN365" s="698"/>
      <c r="BO365" s="698"/>
      <c r="BP365" s="698"/>
      <c r="BQ365" s="698"/>
      <c r="BR365" s="698"/>
      <c r="BS365" s="698"/>
      <c r="BT365" s="698"/>
      <c r="BU365" s="698"/>
      <c r="BV365" s="698"/>
      <c r="BW365" s="698"/>
      <c r="BX365" s="698"/>
      <c r="BY365" s="698"/>
      <c r="BZ365" s="698"/>
      <c r="CA365" s="699"/>
      <c r="CB365" s="245"/>
      <c r="CC365" s="700"/>
      <c r="CD365" s="701"/>
      <c r="CE365" s="701"/>
      <c r="CF365" s="701"/>
      <c r="CG365" s="701"/>
      <c r="CH365" s="701"/>
      <c r="CI365" s="701"/>
      <c r="CJ365" s="701"/>
      <c r="CK365" s="701"/>
      <c r="CL365" s="701"/>
      <c r="CM365" s="701"/>
      <c r="CN365" s="701"/>
      <c r="CO365" s="702"/>
      <c r="CP365" s="136"/>
      <c r="CU365" s="127" t="str">
        <f>IF(CV365=0,"y","")</f>
        <v/>
      </c>
      <c r="CV365" s="248">
        <f>CV363-1</f>
        <v>2</v>
      </c>
      <c r="CW365" s="248">
        <f>1+CW363</f>
        <v>1</v>
      </c>
      <c r="CX365" s="248">
        <f>IF(CV367&gt;=0,CW367,"")</f>
        <v>2</v>
      </c>
      <c r="CY365" s="712" t="str">
        <f>UPPER('TRUST VREALYS QUESTIONNAIRE'!H51&amp;" "&amp;'TRUST VREALYS QUESTIONNAIRE'!M51)</f>
        <v xml:space="preserve"> </v>
      </c>
      <c r="CZ365" s="713"/>
      <c r="DA365" s="713"/>
      <c r="DB365" s="713"/>
      <c r="DC365" s="713"/>
      <c r="DD365" s="713"/>
      <c r="DE365" s="713"/>
      <c r="DF365" s="713"/>
      <c r="DG365" s="713"/>
      <c r="DH365" s="713"/>
      <c r="DI365" s="713"/>
      <c r="DJ365" s="713"/>
      <c r="DK365" s="713"/>
      <c r="DL365" s="713"/>
      <c r="DM365" s="713"/>
      <c r="DN365" s="713"/>
      <c r="DO365" s="714"/>
      <c r="EJ365" s="712" t="str">
        <f>SUBSTITUTE('TRUST VREALYS QUESTIONNAIRE'!H52," ","")</f>
        <v/>
      </c>
      <c r="EK365" s="713"/>
      <c r="EL365" s="713"/>
      <c r="EM365" s="713"/>
      <c r="EN365" s="713"/>
      <c r="EO365" s="713"/>
      <c r="EP365" s="713"/>
      <c r="EQ365" s="713"/>
      <c r="ER365" s="713"/>
      <c r="ES365" s="713"/>
      <c r="ET365" s="713"/>
      <c r="EU365" s="713"/>
      <c r="EV365" s="713"/>
      <c r="EW365" s="713"/>
      <c r="EX365" s="713"/>
      <c r="EY365" s="713"/>
      <c r="EZ365" s="714"/>
      <c r="FV365" s="398" t="str">
        <f>AQ365</f>
        <v/>
      </c>
      <c r="FW365" s="426" t="str">
        <f>LEFT(FV365,6)</f>
        <v/>
      </c>
      <c r="FX365" s="427" t="str">
        <f>LEFT(RIGHT(FV365,7),4)</f>
        <v/>
      </c>
      <c r="FY365" s="427" t="str">
        <f>MID(FV365,11,2)</f>
        <v/>
      </c>
      <c r="FZ365" s="427" t="str">
        <f>RIGHT(FV365,1)</f>
        <v/>
      </c>
      <c r="GA365" s="637" t="str">
        <f>FW365&amp;" "&amp;FX365&amp;" "&amp;FY365&amp;" "&amp;FZ365</f>
        <v xml:space="preserve">   </v>
      </c>
      <c r="GB365" s="638"/>
    </row>
    <row r="366" spans="4:214" ht="3" customHeight="1" x14ac:dyDescent="0.25">
      <c r="D366" s="250"/>
      <c r="E366" s="251"/>
      <c r="F366" s="251"/>
      <c r="G366" s="252"/>
      <c r="H366" s="246"/>
      <c r="I366" s="253"/>
      <c r="J366" s="254"/>
      <c r="K366" s="254"/>
      <c r="L366" s="254"/>
      <c r="M366" s="254"/>
      <c r="N366" s="254"/>
      <c r="O366" s="254"/>
      <c r="P366" s="254"/>
      <c r="Q366" s="255"/>
      <c r="R366" s="244"/>
      <c r="S366" s="250"/>
      <c r="T366" s="251"/>
      <c r="U366" s="251"/>
      <c r="V366" s="251"/>
      <c r="W366" s="251"/>
      <c r="X366" s="251"/>
      <c r="Y366" s="251"/>
      <c r="Z366" s="251"/>
      <c r="AA366" s="251"/>
      <c r="AB366" s="251"/>
      <c r="AC366" s="251"/>
      <c r="AD366" s="251"/>
      <c r="AE366" s="251"/>
      <c r="AF366" s="251"/>
      <c r="AG366" s="251"/>
      <c r="AH366" s="251"/>
      <c r="AI366" s="251"/>
      <c r="AJ366" s="251"/>
      <c r="AK366" s="251"/>
      <c r="AL366" s="251"/>
      <c r="AM366" s="251"/>
      <c r="AN366" s="251"/>
      <c r="AO366" s="252"/>
      <c r="AP366" s="245"/>
      <c r="AQ366" s="253"/>
      <c r="AR366" s="254"/>
      <c r="AS366" s="254"/>
      <c r="AT366" s="254"/>
      <c r="AU366" s="254"/>
      <c r="AV366" s="254"/>
      <c r="AW366" s="254"/>
      <c r="AX366" s="254"/>
      <c r="AY366" s="254"/>
      <c r="AZ366" s="254"/>
      <c r="BA366" s="254"/>
      <c r="BB366" s="254"/>
      <c r="BC366" s="255"/>
      <c r="BD366" s="244"/>
      <c r="BE366" s="250"/>
      <c r="BF366" s="251"/>
      <c r="BG366" s="251"/>
      <c r="BH366" s="251"/>
      <c r="BI366" s="251"/>
      <c r="BJ366" s="251"/>
      <c r="BK366" s="251"/>
      <c r="BL366" s="251"/>
      <c r="BM366" s="251"/>
      <c r="BN366" s="251"/>
      <c r="BO366" s="251"/>
      <c r="BP366" s="251"/>
      <c r="BQ366" s="251"/>
      <c r="BR366" s="251"/>
      <c r="BS366" s="251"/>
      <c r="BT366" s="251"/>
      <c r="BU366" s="251"/>
      <c r="BV366" s="251"/>
      <c r="BW366" s="251"/>
      <c r="BX366" s="251"/>
      <c r="BY366" s="251"/>
      <c r="BZ366" s="251"/>
      <c r="CA366" s="252"/>
      <c r="CB366" s="245"/>
      <c r="CC366" s="253"/>
      <c r="CD366" s="254"/>
      <c r="CE366" s="254"/>
      <c r="CF366" s="254"/>
      <c r="CG366" s="254"/>
      <c r="CH366" s="254"/>
      <c r="CI366" s="254"/>
      <c r="CJ366" s="254"/>
      <c r="CK366" s="254"/>
      <c r="CL366" s="254"/>
      <c r="CM366" s="254"/>
      <c r="CN366" s="254"/>
      <c r="CO366" s="255"/>
      <c r="CP366" s="136"/>
      <c r="CU366" s="249"/>
      <c r="CV366" s="161"/>
      <c r="CW366" s="161"/>
      <c r="CX366" s="161"/>
    </row>
    <row r="367" spans="4:214" ht="24" customHeight="1" x14ac:dyDescent="0.25">
      <c r="D367" s="697">
        <f>IF(CX367&lt;&gt;"",CX367,"")</f>
        <v>3</v>
      </c>
      <c r="E367" s="698"/>
      <c r="F367" s="698"/>
      <c r="G367" s="699"/>
      <c r="H367" s="246"/>
      <c r="I367" s="700" t="str">
        <f>IF('TRUST VREALYS QUESTIONNAIRE'!T70="YES","INDIVIDUAL",IF('TRUST VREALYS QUESTIONNAIRE'!T70="JA","INDIVIDUAL","ORGANISATION"))</f>
        <v>INDIVIDUAL</v>
      </c>
      <c r="J367" s="701"/>
      <c r="K367" s="701"/>
      <c r="L367" s="701"/>
      <c r="M367" s="701"/>
      <c r="N367" s="701"/>
      <c r="O367" s="701"/>
      <c r="P367" s="701"/>
      <c r="Q367" s="702"/>
      <c r="R367" s="244"/>
      <c r="S367" s="697" t="str">
        <f>IF(I367="ORGANISATION",CY367,FU367)</f>
        <v xml:space="preserve"> </v>
      </c>
      <c r="T367" s="698"/>
      <c r="U367" s="698"/>
      <c r="V367" s="698"/>
      <c r="W367" s="698"/>
      <c r="X367" s="698"/>
      <c r="Y367" s="698"/>
      <c r="Z367" s="698"/>
      <c r="AA367" s="698"/>
      <c r="AB367" s="698"/>
      <c r="AC367" s="698"/>
      <c r="AD367" s="698"/>
      <c r="AE367" s="698"/>
      <c r="AF367" s="698"/>
      <c r="AG367" s="698"/>
      <c r="AH367" s="698"/>
      <c r="AI367" s="698"/>
      <c r="AJ367" s="698"/>
      <c r="AK367" s="698"/>
      <c r="AL367" s="698"/>
      <c r="AM367" s="698"/>
      <c r="AN367" s="698"/>
      <c r="AO367" s="699"/>
      <c r="AP367" s="245"/>
      <c r="AQ367" s="700" t="str">
        <f>IF(I367="ORGANISATION",DQ367,GN367)</f>
        <v/>
      </c>
      <c r="AR367" s="701"/>
      <c r="AS367" s="701"/>
      <c r="AT367" s="701"/>
      <c r="AU367" s="701"/>
      <c r="AV367" s="701"/>
      <c r="AW367" s="701"/>
      <c r="AX367" s="701"/>
      <c r="AY367" s="701"/>
      <c r="AZ367" s="701"/>
      <c r="BA367" s="701"/>
      <c r="BB367" s="701"/>
      <c r="BC367" s="702"/>
      <c r="BD367" s="244"/>
      <c r="BE367" s="697" t="str">
        <f>IF(I367="ORGANISATION",EJ367,"")</f>
        <v/>
      </c>
      <c r="BF367" s="698"/>
      <c r="BG367" s="698"/>
      <c r="BH367" s="698"/>
      <c r="BI367" s="698"/>
      <c r="BJ367" s="698"/>
      <c r="BK367" s="698"/>
      <c r="BL367" s="698"/>
      <c r="BM367" s="698"/>
      <c r="BN367" s="698"/>
      <c r="BO367" s="698"/>
      <c r="BP367" s="698"/>
      <c r="BQ367" s="698"/>
      <c r="BR367" s="698"/>
      <c r="BS367" s="698"/>
      <c r="BT367" s="698"/>
      <c r="BU367" s="698"/>
      <c r="BV367" s="698"/>
      <c r="BW367" s="698"/>
      <c r="BX367" s="698"/>
      <c r="BY367" s="698"/>
      <c r="BZ367" s="698"/>
      <c r="CA367" s="699"/>
      <c r="CB367" s="245"/>
      <c r="CC367" s="700" t="str">
        <f>IF(I367="ORGANISATION",FB367,"")</f>
        <v/>
      </c>
      <c r="CD367" s="701"/>
      <c r="CE367" s="701"/>
      <c r="CF367" s="701"/>
      <c r="CG367" s="701"/>
      <c r="CH367" s="701"/>
      <c r="CI367" s="701"/>
      <c r="CJ367" s="701"/>
      <c r="CK367" s="701"/>
      <c r="CL367" s="701"/>
      <c r="CM367" s="701"/>
      <c r="CN367" s="701"/>
      <c r="CO367" s="702"/>
      <c r="CP367" s="136"/>
      <c r="CU367" s="127" t="str">
        <f>IF(CV367=0,"y","")</f>
        <v/>
      </c>
      <c r="CV367" s="248">
        <f>CV365-1</f>
        <v>1</v>
      </c>
      <c r="CW367" s="248">
        <f>1+CW365</f>
        <v>2</v>
      </c>
      <c r="CX367" s="248">
        <f>IF(CV369&gt;=0,CW369,"")</f>
        <v>3</v>
      </c>
      <c r="CY367" s="712" t="str">
        <f>IF(CV367=0,"",UPPER('TRUST VREALYS QUESTIONNAIRE'!H69))</f>
        <v/>
      </c>
      <c r="CZ367" s="713"/>
      <c r="DA367" s="713"/>
      <c r="DB367" s="713"/>
      <c r="DC367" s="713"/>
      <c r="DD367" s="713"/>
      <c r="DE367" s="713"/>
      <c r="DF367" s="713"/>
      <c r="DG367" s="713"/>
      <c r="DH367" s="713"/>
      <c r="DI367" s="713"/>
      <c r="DJ367" s="713"/>
      <c r="DK367" s="713"/>
      <c r="DL367" s="713"/>
      <c r="DM367" s="713"/>
      <c r="DN367" s="713"/>
      <c r="DO367" s="714"/>
      <c r="DP367" s="287" t="s">
        <v>368</v>
      </c>
      <c r="DQ367" s="712" t="str">
        <f>IF(CV367=0,"",SUBSTITUTE('TRUST VREALYS QUESTIONNAIRE'!H70," ",""))</f>
        <v/>
      </c>
      <c r="DR367" s="713"/>
      <c r="DS367" s="713"/>
      <c r="DT367" s="713"/>
      <c r="DU367" s="713"/>
      <c r="DV367" s="713"/>
      <c r="DW367" s="713"/>
      <c r="DX367" s="713"/>
      <c r="DY367" s="713"/>
      <c r="DZ367" s="713"/>
      <c r="EA367" s="713"/>
      <c r="EB367" s="713"/>
      <c r="EC367" s="713"/>
      <c r="ED367" s="713"/>
      <c r="EE367" s="713"/>
      <c r="EF367" s="713"/>
      <c r="EG367" s="714"/>
      <c r="EH367" s="287" t="s">
        <v>368</v>
      </c>
      <c r="EJ367" s="712" t="str">
        <f>IF(CV367=0,"",UPPER('TRUST VREALYS QUESTIONNAIRE'!T73&amp;" "&amp;'TRUST VREALYS QUESTIONNAIRE'!T74))</f>
        <v xml:space="preserve"> </v>
      </c>
      <c r="EK367" s="713"/>
      <c r="EL367" s="713"/>
      <c r="EM367" s="713"/>
      <c r="EN367" s="713"/>
      <c r="EO367" s="713"/>
      <c r="EP367" s="713"/>
      <c r="EQ367" s="713"/>
      <c r="ER367" s="713"/>
      <c r="ES367" s="713"/>
      <c r="ET367" s="713"/>
      <c r="EU367" s="713"/>
      <c r="EV367" s="713"/>
      <c r="EW367" s="713"/>
      <c r="EX367" s="713"/>
      <c r="EY367" s="713"/>
      <c r="EZ367" s="714"/>
      <c r="FA367" s="287" t="s">
        <v>368</v>
      </c>
      <c r="FB367" s="712" t="str">
        <f>IF(CV367=0,"",SUBSTITUTE('TRUST VREALYS QUESTIONNAIRE'!T75," ",""))</f>
        <v/>
      </c>
      <c r="FC367" s="713"/>
      <c r="FD367" s="713"/>
      <c r="FE367" s="713"/>
      <c r="FF367" s="713"/>
      <c r="FG367" s="713"/>
      <c r="FH367" s="713"/>
      <c r="FI367" s="713"/>
      <c r="FJ367" s="713"/>
      <c r="FK367" s="713"/>
      <c r="FL367" s="713"/>
      <c r="FM367" s="713"/>
      <c r="FN367" s="713"/>
      <c r="FO367" s="713"/>
      <c r="FP367" s="713"/>
      <c r="FQ367" s="713"/>
      <c r="FR367" s="714"/>
      <c r="FT367" s="287" t="s">
        <v>368</v>
      </c>
      <c r="FU367" s="712" t="str">
        <f>IF(CV367=0,"",'TRUST VREALYS QUESTIONNAIRE'!H69&amp;" "&amp;'TRUST VREALYS QUESTIONNAIRE'!M69)</f>
        <v xml:space="preserve"> </v>
      </c>
      <c r="FV367" s="713"/>
      <c r="FW367" s="713"/>
      <c r="FX367" s="713"/>
      <c r="FY367" s="713"/>
      <c r="FZ367" s="713"/>
      <c r="GA367" s="713"/>
      <c r="GB367" s="713"/>
      <c r="GC367" s="713"/>
      <c r="GD367" s="713"/>
      <c r="GE367" s="713"/>
      <c r="GF367" s="713"/>
      <c r="GG367" s="713"/>
      <c r="GH367" s="713"/>
      <c r="GI367" s="713"/>
      <c r="GJ367" s="713"/>
      <c r="GK367" s="714"/>
      <c r="GL367" s="287" t="s">
        <v>369</v>
      </c>
      <c r="GN367" s="712" t="str">
        <f>IF(CV367=0,"",SUBSTITUTE('TRUST VREALYS QUESTIONNAIRE'!H70," ",""))</f>
        <v/>
      </c>
      <c r="GO367" s="713"/>
      <c r="GP367" s="713"/>
      <c r="GQ367" s="713"/>
      <c r="GR367" s="713"/>
      <c r="GS367" s="713"/>
      <c r="GT367" s="713"/>
      <c r="GU367" s="713"/>
      <c r="GV367" s="713"/>
      <c r="GW367" s="713"/>
      <c r="GX367" s="713"/>
      <c r="GY367" s="713"/>
      <c r="GZ367" s="713"/>
      <c r="HA367" s="713"/>
      <c r="HB367" s="713"/>
      <c r="HC367" s="713"/>
      <c r="HD367" s="714"/>
      <c r="HF367" s="287" t="s">
        <v>369</v>
      </c>
    </row>
    <row r="368" spans="4:214" s="161" customFormat="1" ht="3" customHeight="1" x14ac:dyDescent="0.25">
      <c r="D368" s="121"/>
      <c r="E368" s="121"/>
      <c r="F368" s="121"/>
      <c r="G368" s="121"/>
      <c r="H368" s="121"/>
      <c r="I368" s="121"/>
      <c r="J368" s="121"/>
      <c r="K368" s="121"/>
      <c r="L368" s="121"/>
      <c r="M368" s="121"/>
      <c r="N368" s="121"/>
      <c r="O368" s="121"/>
      <c r="P368" s="121"/>
      <c r="Q368" s="121"/>
      <c r="R368" s="121"/>
      <c r="S368" s="121"/>
      <c r="T368" s="121"/>
      <c r="U368" s="121"/>
      <c r="V368" s="121"/>
      <c r="W368" s="121"/>
      <c r="X368" s="121"/>
      <c r="Y368" s="121"/>
      <c r="Z368" s="121"/>
      <c r="AA368" s="121"/>
      <c r="AB368" s="121"/>
      <c r="AC368" s="121"/>
      <c r="AD368" s="121"/>
      <c r="AE368" s="121"/>
      <c r="AF368" s="121"/>
      <c r="AG368" s="121"/>
      <c r="AH368" s="121"/>
      <c r="AI368" s="121"/>
      <c r="AJ368" s="121"/>
      <c r="AK368" s="121"/>
      <c r="AL368" s="121"/>
      <c r="AM368" s="121"/>
      <c r="AN368" s="121"/>
      <c r="AO368" s="121"/>
      <c r="AP368" s="121"/>
      <c r="AQ368" s="121"/>
      <c r="AR368" s="121"/>
      <c r="AS368" s="121"/>
      <c r="AT368" s="121"/>
      <c r="AU368" s="121"/>
      <c r="AV368" s="121"/>
      <c r="AW368" s="121"/>
      <c r="AX368" s="121"/>
      <c r="AY368" s="121"/>
      <c r="AZ368" s="121"/>
      <c r="BA368" s="121"/>
      <c r="BB368" s="121"/>
      <c r="BC368" s="121"/>
      <c r="BD368" s="121"/>
      <c r="BE368" s="121"/>
      <c r="BF368" s="121"/>
      <c r="BG368" s="121"/>
      <c r="BH368" s="121"/>
      <c r="BI368" s="121"/>
      <c r="BJ368" s="121"/>
      <c r="BK368" s="121"/>
      <c r="BL368" s="121"/>
      <c r="BM368" s="121"/>
      <c r="BN368" s="121"/>
      <c r="BO368" s="121"/>
      <c r="BP368" s="121"/>
      <c r="BQ368" s="121"/>
      <c r="BR368" s="121"/>
      <c r="BS368" s="121"/>
      <c r="BT368" s="121"/>
      <c r="BU368" s="121"/>
      <c r="BV368" s="121"/>
      <c r="BW368" s="121"/>
      <c r="BX368" s="121"/>
      <c r="BY368" s="121"/>
      <c r="BZ368" s="121"/>
      <c r="CA368" s="121"/>
      <c r="CB368" s="121"/>
      <c r="CC368" s="121"/>
      <c r="CD368" s="121"/>
      <c r="CE368" s="121"/>
      <c r="CF368" s="121"/>
      <c r="CG368" s="121"/>
      <c r="CH368" s="121"/>
      <c r="CI368" s="121"/>
      <c r="CJ368" s="121"/>
      <c r="CK368" s="121"/>
      <c r="CL368" s="121"/>
      <c r="CM368" s="121"/>
      <c r="CN368" s="121"/>
      <c r="CO368" s="121"/>
      <c r="CP368" s="121"/>
      <c r="CU368" s="249"/>
      <c r="CV368" s="109"/>
      <c r="CW368" s="109"/>
      <c r="CX368" s="109"/>
    </row>
    <row r="369" spans="4:214" ht="24" customHeight="1" x14ac:dyDescent="0.25">
      <c r="D369" s="697" t="str">
        <f>IF(CX369&lt;&gt;"",CX369,"")</f>
        <v/>
      </c>
      <c r="E369" s="698"/>
      <c r="F369" s="698"/>
      <c r="G369" s="699"/>
      <c r="H369" s="246"/>
      <c r="I369" s="700" t="str">
        <f>IF('TRUST VREALYS QUESTIONNAIRE'!T82="YES","INDIVIDUAL",IF('TRUST VREALYS QUESTIONNAIRE'!T82="JA","INDIVIDUAL","ORGANISATION"))</f>
        <v>INDIVIDUAL</v>
      </c>
      <c r="J369" s="701"/>
      <c r="K369" s="701"/>
      <c r="L369" s="701"/>
      <c r="M369" s="701"/>
      <c r="N369" s="701"/>
      <c r="O369" s="701"/>
      <c r="P369" s="701"/>
      <c r="Q369" s="702"/>
      <c r="R369" s="244"/>
      <c r="S369" s="697" t="str">
        <f>IF(I369="ORGANISATION",CY369,FU369)</f>
        <v/>
      </c>
      <c r="T369" s="698"/>
      <c r="U369" s="698"/>
      <c r="V369" s="698"/>
      <c r="W369" s="698"/>
      <c r="X369" s="698"/>
      <c r="Y369" s="698"/>
      <c r="Z369" s="698"/>
      <c r="AA369" s="698"/>
      <c r="AB369" s="698"/>
      <c r="AC369" s="698"/>
      <c r="AD369" s="698"/>
      <c r="AE369" s="698"/>
      <c r="AF369" s="698"/>
      <c r="AG369" s="698"/>
      <c r="AH369" s="698"/>
      <c r="AI369" s="698"/>
      <c r="AJ369" s="698"/>
      <c r="AK369" s="698"/>
      <c r="AL369" s="698"/>
      <c r="AM369" s="698"/>
      <c r="AN369" s="698"/>
      <c r="AO369" s="699"/>
      <c r="AP369" s="245"/>
      <c r="AQ369" s="700" t="str">
        <f>IF(I369="ORGANISATION",DQ369,GN369)</f>
        <v/>
      </c>
      <c r="AR369" s="701"/>
      <c r="AS369" s="701"/>
      <c r="AT369" s="701"/>
      <c r="AU369" s="701"/>
      <c r="AV369" s="701"/>
      <c r="AW369" s="701"/>
      <c r="AX369" s="701"/>
      <c r="AY369" s="701"/>
      <c r="AZ369" s="701"/>
      <c r="BA369" s="701"/>
      <c r="BB369" s="701"/>
      <c r="BC369" s="702"/>
      <c r="BD369" s="244"/>
      <c r="BE369" s="697" t="str">
        <f>IF(I369="ORGANISATION",EJ369,"")</f>
        <v/>
      </c>
      <c r="BF369" s="698"/>
      <c r="BG369" s="698"/>
      <c r="BH369" s="698"/>
      <c r="BI369" s="698"/>
      <c r="BJ369" s="698"/>
      <c r="BK369" s="698"/>
      <c r="BL369" s="698"/>
      <c r="BM369" s="698"/>
      <c r="BN369" s="698"/>
      <c r="BO369" s="698"/>
      <c r="BP369" s="698"/>
      <c r="BQ369" s="698"/>
      <c r="BR369" s="698"/>
      <c r="BS369" s="698"/>
      <c r="BT369" s="698"/>
      <c r="BU369" s="698"/>
      <c r="BV369" s="698"/>
      <c r="BW369" s="698"/>
      <c r="BX369" s="698"/>
      <c r="BY369" s="698"/>
      <c r="BZ369" s="698"/>
      <c r="CA369" s="699"/>
      <c r="CB369" s="245"/>
      <c r="CC369" s="700" t="str">
        <f>IF(I369="ORGANISATION",FB369,"")</f>
        <v/>
      </c>
      <c r="CD369" s="701"/>
      <c r="CE369" s="701"/>
      <c r="CF369" s="701"/>
      <c r="CG369" s="701"/>
      <c r="CH369" s="701"/>
      <c r="CI369" s="701"/>
      <c r="CJ369" s="701"/>
      <c r="CK369" s="701"/>
      <c r="CL369" s="701"/>
      <c r="CM369" s="701"/>
      <c r="CN369" s="701"/>
      <c r="CO369" s="702"/>
      <c r="CP369" s="136"/>
      <c r="CU369" s="127" t="str">
        <f>IF(CV369=0,"y","")</f>
        <v>y</v>
      </c>
      <c r="CV369" s="248">
        <f>CV367-1</f>
        <v>0</v>
      </c>
      <c r="CW369" s="248">
        <f>1+CW367</f>
        <v>3</v>
      </c>
      <c r="CX369" s="248" t="str">
        <f>IF(CV371&gt;=0,CW371,"")</f>
        <v/>
      </c>
      <c r="CY369" s="712" t="str">
        <f>IF(CV369&lt;=0,"",UPPER('TRUST VREALYS QUESTIONNAIRE'!H81))</f>
        <v/>
      </c>
      <c r="CZ369" s="713"/>
      <c r="DA369" s="713"/>
      <c r="DB369" s="713"/>
      <c r="DC369" s="713"/>
      <c r="DD369" s="713"/>
      <c r="DE369" s="713"/>
      <c r="DF369" s="713"/>
      <c r="DG369" s="713"/>
      <c r="DH369" s="713"/>
      <c r="DI369" s="713"/>
      <c r="DJ369" s="713"/>
      <c r="DK369" s="713"/>
      <c r="DL369" s="713"/>
      <c r="DM369" s="713"/>
      <c r="DN369" s="713"/>
      <c r="DO369" s="714"/>
      <c r="DP369" s="287" t="s">
        <v>368</v>
      </c>
      <c r="DQ369" s="712" t="str">
        <f>IF(CV369&lt;=0,"",SUBSTITUTE('TRUST VREALYS QUESTIONNAIRE'!H82," ",""))</f>
        <v/>
      </c>
      <c r="DR369" s="713"/>
      <c r="DS369" s="713"/>
      <c r="DT369" s="713"/>
      <c r="DU369" s="713"/>
      <c r="DV369" s="713"/>
      <c r="DW369" s="713"/>
      <c r="DX369" s="713"/>
      <c r="DY369" s="713"/>
      <c r="DZ369" s="713"/>
      <c r="EA369" s="713"/>
      <c r="EB369" s="713"/>
      <c r="EC369" s="713"/>
      <c r="ED369" s="713"/>
      <c r="EE369" s="713"/>
      <c r="EF369" s="713"/>
      <c r="EG369" s="714"/>
      <c r="EH369" s="287" t="s">
        <v>368</v>
      </c>
      <c r="EJ369" s="712" t="str">
        <f>IF(CV369&lt;=0,"",UPPER('TRUST VREALYS QUESTIONNAIRE'!T86&amp;" "&amp;'TRUST VREALYS QUESTIONNAIRE'!T87))</f>
        <v/>
      </c>
      <c r="EK369" s="713"/>
      <c r="EL369" s="713"/>
      <c r="EM369" s="713"/>
      <c r="EN369" s="713"/>
      <c r="EO369" s="713"/>
      <c r="EP369" s="713"/>
      <c r="EQ369" s="713"/>
      <c r="ER369" s="713"/>
      <c r="ES369" s="713"/>
      <c r="ET369" s="713"/>
      <c r="EU369" s="713"/>
      <c r="EV369" s="713"/>
      <c r="EW369" s="713"/>
      <c r="EX369" s="713"/>
      <c r="EY369" s="713"/>
      <c r="EZ369" s="714"/>
      <c r="FA369" s="287" t="s">
        <v>368</v>
      </c>
      <c r="FB369" s="712" t="str">
        <f>IF(CV369&lt;=0,"",SUBSTITUTE('TRUST VREALYS QUESTIONNAIRE'!T87," ",""))</f>
        <v/>
      </c>
      <c r="FC369" s="713"/>
      <c r="FD369" s="713"/>
      <c r="FE369" s="713"/>
      <c r="FF369" s="713"/>
      <c r="FG369" s="713"/>
      <c r="FH369" s="713"/>
      <c r="FI369" s="713"/>
      <c r="FJ369" s="713"/>
      <c r="FK369" s="713"/>
      <c r="FL369" s="713"/>
      <c r="FM369" s="713"/>
      <c r="FN369" s="713"/>
      <c r="FO369" s="713"/>
      <c r="FP369" s="713"/>
      <c r="FQ369" s="713"/>
      <c r="FR369" s="714"/>
      <c r="FT369" s="287" t="s">
        <v>368</v>
      </c>
      <c r="FU369" s="712" t="str">
        <f>IF(CV369&lt;=0,"",'TRUST VREALYS QUESTIONNAIRE'!H81&amp;" "&amp;'TRUST VREALYS QUESTIONNAIRE'!M81)</f>
        <v/>
      </c>
      <c r="FV369" s="713"/>
      <c r="FW369" s="713"/>
      <c r="FX369" s="713"/>
      <c r="FY369" s="713"/>
      <c r="FZ369" s="713"/>
      <c r="GA369" s="713"/>
      <c r="GB369" s="713"/>
      <c r="GC369" s="713"/>
      <c r="GD369" s="713"/>
      <c r="GE369" s="713"/>
      <c r="GF369" s="713"/>
      <c r="GG369" s="713"/>
      <c r="GH369" s="713"/>
      <c r="GI369" s="713"/>
      <c r="GJ369" s="713"/>
      <c r="GK369" s="714"/>
      <c r="GL369" s="287" t="s">
        <v>369</v>
      </c>
      <c r="GN369" s="712" t="str">
        <f>IF(CV369&lt;=0,"",SUBSTITUTE('TRUST VREALYS QUESTIONNAIRE'!H82," ",""))</f>
        <v/>
      </c>
      <c r="GO369" s="713"/>
      <c r="GP369" s="713"/>
      <c r="GQ369" s="713"/>
      <c r="GR369" s="713"/>
      <c r="GS369" s="713"/>
      <c r="GT369" s="713"/>
      <c r="GU369" s="713"/>
      <c r="GV369" s="713"/>
      <c r="GW369" s="713"/>
      <c r="GX369" s="713"/>
      <c r="GY369" s="713"/>
      <c r="GZ369" s="713"/>
      <c r="HA369" s="713"/>
      <c r="HB369" s="713"/>
      <c r="HC369" s="713"/>
      <c r="HD369" s="714"/>
      <c r="HF369" s="287" t="s">
        <v>369</v>
      </c>
    </row>
    <row r="370" spans="4:214" s="161" customFormat="1" ht="3" customHeight="1" thickBot="1" x14ac:dyDescent="0.3">
      <c r="D370" s="121"/>
      <c r="E370" s="121"/>
      <c r="F370" s="121"/>
      <c r="G370" s="121"/>
      <c r="H370" s="121"/>
      <c r="I370" s="121"/>
      <c r="J370" s="121"/>
      <c r="K370" s="121"/>
      <c r="L370" s="121"/>
      <c r="M370" s="121"/>
      <c r="N370" s="121"/>
      <c r="O370" s="121"/>
      <c r="P370" s="121"/>
      <c r="Q370" s="121"/>
      <c r="R370" s="121"/>
      <c r="S370" s="121"/>
      <c r="T370" s="121"/>
      <c r="U370" s="121"/>
      <c r="V370" s="121"/>
      <c r="W370" s="121"/>
      <c r="X370" s="121"/>
      <c r="Y370" s="121"/>
      <c r="Z370" s="121"/>
      <c r="AA370" s="121"/>
      <c r="AB370" s="121"/>
      <c r="AC370" s="121"/>
      <c r="AD370" s="121"/>
      <c r="AE370" s="121"/>
      <c r="AF370" s="121"/>
      <c r="AG370" s="121"/>
      <c r="AH370" s="121"/>
      <c r="AI370" s="121"/>
      <c r="AJ370" s="121"/>
      <c r="AK370" s="121"/>
      <c r="AL370" s="121"/>
      <c r="AM370" s="121"/>
      <c r="AN370" s="121"/>
      <c r="AO370" s="121"/>
      <c r="AP370" s="121"/>
      <c r="AQ370" s="121"/>
      <c r="AR370" s="121"/>
      <c r="AS370" s="121"/>
      <c r="AT370" s="121"/>
      <c r="AU370" s="121"/>
      <c r="AV370" s="121"/>
      <c r="AW370" s="121"/>
      <c r="AX370" s="121"/>
      <c r="AY370" s="121"/>
      <c r="AZ370" s="121"/>
      <c r="BA370" s="121"/>
      <c r="BB370" s="121"/>
      <c r="BC370" s="121"/>
      <c r="BD370" s="121"/>
      <c r="BE370" s="121"/>
      <c r="BF370" s="121"/>
      <c r="BG370" s="121"/>
      <c r="BH370" s="121"/>
      <c r="BI370" s="121"/>
      <c r="BJ370" s="121"/>
      <c r="BK370" s="121"/>
      <c r="BL370" s="121"/>
      <c r="BM370" s="121"/>
      <c r="BN370" s="121"/>
      <c r="BO370" s="121"/>
      <c r="BP370" s="121"/>
      <c r="BQ370" s="121"/>
      <c r="BR370" s="121"/>
      <c r="BS370" s="121"/>
      <c r="BT370" s="121"/>
      <c r="BU370" s="121"/>
      <c r="BV370" s="121"/>
      <c r="BW370" s="121"/>
      <c r="BX370" s="121"/>
      <c r="BY370" s="121"/>
      <c r="BZ370" s="121"/>
      <c r="CA370" s="121"/>
      <c r="CB370" s="121"/>
      <c r="CC370" s="121"/>
      <c r="CD370" s="121"/>
      <c r="CE370" s="121"/>
      <c r="CF370" s="121"/>
      <c r="CG370" s="121"/>
      <c r="CH370" s="121"/>
      <c r="CI370" s="121"/>
      <c r="CJ370" s="121"/>
      <c r="CK370" s="121"/>
      <c r="CL370" s="121"/>
      <c r="CM370" s="121"/>
      <c r="CN370" s="121"/>
      <c r="CO370" s="121"/>
      <c r="CP370" s="121"/>
      <c r="CU370" s="249"/>
    </row>
    <row r="371" spans="4:214" ht="24" customHeight="1" thickBot="1" x14ac:dyDescent="0.35">
      <c r="D371" s="697" t="str">
        <f>IF(CX371&lt;&gt;"",CX371,"")</f>
        <v/>
      </c>
      <c r="E371" s="698"/>
      <c r="F371" s="698"/>
      <c r="G371" s="699"/>
      <c r="H371" s="246"/>
      <c r="I371" s="700"/>
      <c r="J371" s="701"/>
      <c r="K371" s="701"/>
      <c r="L371" s="701"/>
      <c r="M371" s="701"/>
      <c r="N371" s="701"/>
      <c r="O371" s="701"/>
      <c r="P371" s="701"/>
      <c r="Q371" s="702"/>
      <c r="R371" s="244"/>
      <c r="S371" s="697"/>
      <c r="T371" s="698"/>
      <c r="U371" s="698"/>
      <c r="V371" s="698"/>
      <c r="W371" s="698"/>
      <c r="X371" s="698"/>
      <c r="Y371" s="698"/>
      <c r="Z371" s="698"/>
      <c r="AA371" s="698"/>
      <c r="AB371" s="698"/>
      <c r="AC371" s="698"/>
      <c r="AD371" s="698"/>
      <c r="AE371" s="698"/>
      <c r="AF371" s="698"/>
      <c r="AG371" s="698"/>
      <c r="AH371" s="698"/>
      <c r="AI371" s="698"/>
      <c r="AJ371" s="698"/>
      <c r="AK371" s="698"/>
      <c r="AL371" s="698"/>
      <c r="AM371" s="698"/>
      <c r="AN371" s="698"/>
      <c r="AO371" s="699"/>
      <c r="AP371" s="245"/>
      <c r="AQ371" s="700"/>
      <c r="AR371" s="701"/>
      <c r="AS371" s="701"/>
      <c r="AT371" s="701"/>
      <c r="AU371" s="701"/>
      <c r="AV371" s="701"/>
      <c r="AW371" s="701"/>
      <c r="AX371" s="701"/>
      <c r="AY371" s="701"/>
      <c r="AZ371" s="701"/>
      <c r="BA371" s="701"/>
      <c r="BB371" s="701"/>
      <c r="BC371" s="702"/>
      <c r="BD371" s="244"/>
      <c r="BE371" s="697"/>
      <c r="BF371" s="698"/>
      <c r="BG371" s="698"/>
      <c r="BH371" s="698"/>
      <c r="BI371" s="698"/>
      <c r="BJ371" s="698"/>
      <c r="BK371" s="698"/>
      <c r="BL371" s="698"/>
      <c r="BM371" s="698"/>
      <c r="BN371" s="698"/>
      <c r="BO371" s="698"/>
      <c r="BP371" s="698"/>
      <c r="BQ371" s="698"/>
      <c r="BR371" s="698"/>
      <c r="BS371" s="698"/>
      <c r="BT371" s="698"/>
      <c r="BU371" s="698"/>
      <c r="BV371" s="698"/>
      <c r="BW371" s="698"/>
      <c r="BX371" s="698"/>
      <c r="BY371" s="698"/>
      <c r="BZ371" s="698"/>
      <c r="CA371" s="699"/>
      <c r="CB371" s="245"/>
      <c r="CC371" s="700"/>
      <c r="CD371" s="701"/>
      <c r="CE371" s="701"/>
      <c r="CF371" s="701"/>
      <c r="CG371" s="701"/>
      <c r="CH371" s="701"/>
      <c r="CI371" s="701"/>
      <c r="CJ371" s="701"/>
      <c r="CK371" s="701"/>
      <c r="CL371" s="701"/>
      <c r="CM371" s="701"/>
      <c r="CN371" s="701"/>
      <c r="CO371" s="702"/>
      <c r="CP371" s="136"/>
      <c r="CU371" s="127" t="str">
        <f>IF(CV371=0,"y","")</f>
        <v/>
      </c>
      <c r="CV371" s="248">
        <f>CV369-1</f>
        <v>-1</v>
      </c>
      <c r="CW371" s="248">
        <f>1+CW369</f>
        <v>4</v>
      </c>
      <c r="CX371" s="248" t="str">
        <f>IF(CV373&gt;=0,CW373,"")</f>
        <v/>
      </c>
      <c r="FV371" s="398" t="str">
        <f>IF(I367="ORGANISATION",CC367,AQ367)</f>
        <v/>
      </c>
      <c r="FW371" s="426" t="str">
        <f>LEFT(FV371,6)</f>
        <v/>
      </c>
      <c r="FX371" s="427" t="str">
        <f>LEFT(RIGHT(FV371,7),4)</f>
        <v/>
      </c>
      <c r="FY371" s="427" t="str">
        <f>MID(FV371,11,2)</f>
        <v/>
      </c>
      <c r="FZ371" s="427" t="str">
        <f>RIGHT(FV371,1)</f>
        <v/>
      </c>
      <c r="GA371" s="637" t="str">
        <f>FW371&amp;" "&amp;FX371&amp;" "&amp;FY371&amp;" "&amp;FZ371</f>
        <v xml:space="preserve">   </v>
      </c>
      <c r="GB371" s="638"/>
      <c r="GC371" s="109" t="s">
        <v>509</v>
      </c>
    </row>
    <row r="372" spans="4:214" s="161" customFormat="1" ht="3" customHeight="1" thickBot="1" x14ac:dyDescent="0.3">
      <c r="D372" s="121"/>
      <c r="E372" s="121"/>
      <c r="F372" s="121"/>
      <c r="G372" s="121"/>
      <c r="H372" s="121"/>
      <c r="I372" s="121"/>
      <c r="J372" s="121"/>
      <c r="K372" s="121"/>
      <c r="L372" s="121"/>
      <c r="M372" s="121"/>
      <c r="N372" s="121"/>
      <c r="O372" s="121"/>
      <c r="P372" s="121"/>
      <c r="Q372" s="121"/>
      <c r="R372" s="121"/>
      <c r="S372" s="121"/>
      <c r="T372" s="121"/>
      <c r="U372" s="121"/>
      <c r="V372" s="121"/>
      <c r="W372" s="121"/>
      <c r="X372" s="121"/>
      <c r="Y372" s="121"/>
      <c r="Z372" s="121"/>
      <c r="AA372" s="121"/>
      <c r="AB372" s="121"/>
      <c r="AC372" s="121"/>
      <c r="AD372" s="121"/>
      <c r="AE372" s="121"/>
      <c r="AF372" s="121"/>
      <c r="AG372" s="121"/>
      <c r="AH372" s="121"/>
      <c r="AI372" s="121"/>
      <c r="AJ372" s="121"/>
      <c r="AK372" s="121"/>
      <c r="AL372" s="121"/>
      <c r="AM372" s="121"/>
      <c r="AN372" s="121"/>
      <c r="AO372" s="121"/>
      <c r="AP372" s="121"/>
      <c r="AQ372" s="121"/>
      <c r="AR372" s="121"/>
      <c r="AS372" s="121"/>
      <c r="AT372" s="121"/>
      <c r="AU372" s="121"/>
      <c r="AV372" s="121"/>
      <c r="AW372" s="121"/>
      <c r="AX372" s="121"/>
      <c r="AY372" s="121"/>
      <c r="AZ372" s="121"/>
      <c r="BA372" s="121"/>
      <c r="BB372" s="121"/>
      <c r="BC372" s="121"/>
      <c r="BD372" s="121"/>
      <c r="BE372" s="121"/>
      <c r="BF372" s="121"/>
      <c r="BG372" s="121"/>
      <c r="BH372" s="121"/>
      <c r="BI372" s="121"/>
      <c r="BJ372" s="121"/>
      <c r="BK372" s="121"/>
      <c r="BL372" s="121"/>
      <c r="BM372" s="121"/>
      <c r="BN372" s="121"/>
      <c r="BO372" s="121"/>
      <c r="BP372" s="121"/>
      <c r="BQ372" s="121"/>
      <c r="BR372" s="121"/>
      <c r="BS372" s="121"/>
      <c r="BT372" s="121"/>
      <c r="BU372" s="121"/>
      <c r="BV372" s="121"/>
      <c r="BW372" s="121"/>
      <c r="BX372" s="121"/>
      <c r="BY372" s="121"/>
      <c r="BZ372" s="121"/>
      <c r="CA372" s="121"/>
      <c r="CB372" s="121"/>
      <c r="CC372" s="121"/>
      <c r="CD372" s="121"/>
      <c r="CE372" s="121"/>
      <c r="CF372" s="121"/>
      <c r="CG372" s="121"/>
      <c r="CH372" s="121"/>
      <c r="CI372" s="121"/>
      <c r="CJ372" s="121"/>
      <c r="CK372" s="121"/>
      <c r="CL372" s="121"/>
      <c r="CM372" s="121"/>
      <c r="CN372" s="121"/>
      <c r="CO372" s="121"/>
      <c r="CP372" s="121"/>
      <c r="CU372" s="249"/>
    </row>
    <row r="373" spans="4:214" ht="24" customHeight="1" thickBot="1" x14ac:dyDescent="0.35">
      <c r="D373" s="697" t="str">
        <f>IF(CX373&lt;&gt;"",CX373,"")</f>
        <v/>
      </c>
      <c r="E373" s="698"/>
      <c r="F373" s="698"/>
      <c r="G373" s="699"/>
      <c r="H373" s="246"/>
      <c r="I373" s="700"/>
      <c r="J373" s="701"/>
      <c r="K373" s="701"/>
      <c r="L373" s="701"/>
      <c r="M373" s="701"/>
      <c r="N373" s="701"/>
      <c r="O373" s="701"/>
      <c r="P373" s="701"/>
      <c r="Q373" s="702"/>
      <c r="R373" s="244"/>
      <c r="S373" s="697"/>
      <c r="T373" s="698"/>
      <c r="U373" s="698"/>
      <c r="V373" s="698"/>
      <c r="W373" s="698"/>
      <c r="X373" s="698"/>
      <c r="Y373" s="698"/>
      <c r="Z373" s="698"/>
      <c r="AA373" s="698"/>
      <c r="AB373" s="698"/>
      <c r="AC373" s="698"/>
      <c r="AD373" s="698"/>
      <c r="AE373" s="698"/>
      <c r="AF373" s="698"/>
      <c r="AG373" s="698"/>
      <c r="AH373" s="698"/>
      <c r="AI373" s="698"/>
      <c r="AJ373" s="698"/>
      <c r="AK373" s="698"/>
      <c r="AL373" s="698"/>
      <c r="AM373" s="698"/>
      <c r="AN373" s="698"/>
      <c r="AO373" s="699"/>
      <c r="AP373" s="245"/>
      <c r="AQ373" s="700"/>
      <c r="AR373" s="701"/>
      <c r="AS373" s="701"/>
      <c r="AT373" s="701"/>
      <c r="AU373" s="701"/>
      <c r="AV373" s="701"/>
      <c r="AW373" s="701"/>
      <c r="AX373" s="701"/>
      <c r="AY373" s="701"/>
      <c r="AZ373" s="701"/>
      <c r="BA373" s="701"/>
      <c r="BB373" s="701"/>
      <c r="BC373" s="702"/>
      <c r="BD373" s="244"/>
      <c r="BE373" s="697"/>
      <c r="BF373" s="698"/>
      <c r="BG373" s="698"/>
      <c r="BH373" s="698"/>
      <c r="BI373" s="698"/>
      <c r="BJ373" s="698"/>
      <c r="BK373" s="698"/>
      <c r="BL373" s="698"/>
      <c r="BM373" s="698"/>
      <c r="BN373" s="698"/>
      <c r="BO373" s="698"/>
      <c r="BP373" s="698"/>
      <c r="BQ373" s="698"/>
      <c r="BR373" s="698"/>
      <c r="BS373" s="698"/>
      <c r="BT373" s="698"/>
      <c r="BU373" s="698"/>
      <c r="BV373" s="698"/>
      <c r="BW373" s="698"/>
      <c r="BX373" s="698"/>
      <c r="BY373" s="698"/>
      <c r="BZ373" s="698"/>
      <c r="CA373" s="699"/>
      <c r="CB373" s="245"/>
      <c r="CC373" s="700"/>
      <c r="CD373" s="701"/>
      <c r="CE373" s="701"/>
      <c r="CF373" s="701"/>
      <c r="CG373" s="701"/>
      <c r="CH373" s="701"/>
      <c r="CI373" s="701"/>
      <c r="CJ373" s="701"/>
      <c r="CK373" s="701"/>
      <c r="CL373" s="701"/>
      <c r="CM373" s="701"/>
      <c r="CN373" s="701"/>
      <c r="CO373" s="702"/>
      <c r="CP373" s="136"/>
      <c r="CU373" s="127" t="str">
        <f>IF(CV373=0,"y","")</f>
        <v/>
      </c>
      <c r="CV373" s="248">
        <f>CV371-1</f>
        <v>-2</v>
      </c>
      <c r="CW373" s="248">
        <f>1+CW371</f>
        <v>5</v>
      </c>
      <c r="CX373" s="248" t="str">
        <f>IF(CV375&gt;=0,CW375,"")</f>
        <v/>
      </c>
      <c r="FV373" s="398" t="str">
        <f>IF(I369="ORGANISATION",CC369,AQ369)</f>
        <v/>
      </c>
      <c r="FW373" s="426" t="str">
        <f>LEFT(FV373,6)</f>
        <v/>
      </c>
      <c r="FX373" s="427" t="str">
        <f>LEFT(RIGHT(FV373,7),4)</f>
        <v/>
      </c>
      <c r="FY373" s="427" t="str">
        <f>MID(FV373,11,2)</f>
        <v/>
      </c>
      <c r="FZ373" s="427" t="str">
        <f>RIGHT(FV373,1)</f>
        <v/>
      </c>
      <c r="GA373" s="637" t="str">
        <f>FW373&amp;" "&amp;FX373&amp;" "&amp;FY373&amp;" "&amp;FZ373</f>
        <v xml:space="preserve">   </v>
      </c>
      <c r="GB373" s="638"/>
      <c r="GC373" s="109" t="s">
        <v>508</v>
      </c>
    </row>
    <row r="374" spans="4:214" s="161" customFormat="1" ht="3" customHeight="1" thickBot="1" x14ac:dyDescent="0.3">
      <c r="D374" s="121"/>
      <c r="E374" s="121"/>
      <c r="F374" s="121"/>
      <c r="G374" s="121"/>
      <c r="H374" s="121"/>
      <c r="I374" s="121"/>
      <c r="J374" s="121"/>
      <c r="K374" s="121"/>
      <c r="L374" s="121"/>
      <c r="M374" s="121"/>
      <c r="N374" s="121"/>
      <c r="O374" s="121"/>
      <c r="P374" s="121"/>
      <c r="Q374" s="121"/>
      <c r="R374" s="121"/>
      <c r="S374" s="121"/>
      <c r="T374" s="121"/>
      <c r="U374" s="121"/>
      <c r="V374" s="121"/>
      <c r="W374" s="121"/>
      <c r="X374" s="121"/>
      <c r="Y374" s="121"/>
      <c r="Z374" s="121"/>
      <c r="AA374" s="121"/>
      <c r="AB374" s="121"/>
      <c r="AC374" s="121"/>
      <c r="AD374" s="121"/>
      <c r="AE374" s="121"/>
      <c r="AF374" s="121"/>
      <c r="AG374" s="121"/>
      <c r="AH374" s="121"/>
      <c r="AI374" s="121"/>
      <c r="AJ374" s="121"/>
      <c r="AK374" s="121"/>
      <c r="AL374" s="121"/>
      <c r="AM374" s="121"/>
      <c r="AN374" s="121"/>
      <c r="AO374" s="121"/>
      <c r="AP374" s="121"/>
      <c r="AQ374" s="121"/>
      <c r="AR374" s="121"/>
      <c r="AS374" s="121"/>
      <c r="AT374" s="121"/>
      <c r="AU374" s="121"/>
      <c r="AV374" s="121"/>
      <c r="AW374" s="121"/>
      <c r="AX374" s="121"/>
      <c r="AY374" s="121"/>
      <c r="AZ374" s="121"/>
      <c r="BA374" s="121"/>
      <c r="BB374" s="121"/>
      <c r="BC374" s="121"/>
      <c r="BD374" s="121"/>
      <c r="BE374" s="121"/>
      <c r="BF374" s="121"/>
      <c r="BG374" s="121"/>
      <c r="BH374" s="121"/>
      <c r="BI374" s="121"/>
      <c r="BJ374" s="121"/>
      <c r="BK374" s="121"/>
      <c r="BL374" s="121"/>
      <c r="BM374" s="121"/>
      <c r="BN374" s="121"/>
      <c r="BO374" s="121"/>
      <c r="BP374" s="121"/>
      <c r="BQ374" s="121"/>
      <c r="BR374" s="121"/>
      <c r="BS374" s="121"/>
      <c r="BT374" s="121"/>
      <c r="BU374" s="121"/>
      <c r="BV374" s="121"/>
      <c r="BW374" s="121"/>
      <c r="BX374" s="121"/>
      <c r="BY374" s="121"/>
      <c r="BZ374" s="121"/>
      <c r="CA374" s="121"/>
      <c r="CB374" s="121"/>
      <c r="CC374" s="121"/>
      <c r="CD374" s="121"/>
      <c r="CE374" s="121"/>
      <c r="CF374" s="121"/>
      <c r="CG374" s="121"/>
      <c r="CH374" s="121"/>
      <c r="CI374" s="121"/>
      <c r="CJ374" s="121"/>
      <c r="CK374" s="121"/>
      <c r="CL374" s="121"/>
      <c r="CM374" s="121"/>
      <c r="CN374" s="121"/>
      <c r="CO374" s="121"/>
      <c r="CP374" s="121"/>
      <c r="CU374" s="249"/>
    </row>
    <row r="375" spans="4:214" ht="24" customHeight="1" thickBot="1" x14ac:dyDescent="0.35">
      <c r="D375" s="697" t="str">
        <f>IF(CX375&lt;&gt;"",CX375,"")</f>
        <v/>
      </c>
      <c r="E375" s="698"/>
      <c r="F375" s="698"/>
      <c r="G375" s="699"/>
      <c r="H375" s="246"/>
      <c r="I375" s="700"/>
      <c r="J375" s="701"/>
      <c r="K375" s="701"/>
      <c r="L375" s="701"/>
      <c r="M375" s="701"/>
      <c r="N375" s="701"/>
      <c r="O375" s="701"/>
      <c r="P375" s="701"/>
      <c r="Q375" s="702"/>
      <c r="R375" s="244"/>
      <c r="S375" s="697"/>
      <c r="T375" s="698"/>
      <c r="U375" s="698"/>
      <c r="V375" s="698"/>
      <c r="W375" s="698"/>
      <c r="X375" s="698"/>
      <c r="Y375" s="698"/>
      <c r="Z375" s="698"/>
      <c r="AA375" s="698"/>
      <c r="AB375" s="698"/>
      <c r="AC375" s="698"/>
      <c r="AD375" s="698"/>
      <c r="AE375" s="698"/>
      <c r="AF375" s="698"/>
      <c r="AG375" s="698"/>
      <c r="AH375" s="698"/>
      <c r="AI375" s="698"/>
      <c r="AJ375" s="698"/>
      <c r="AK375" s="698"/>
      <c r="AL375" s="698"/>
      <c r="AM375" s="698"/>
      <c r="AN375" s="698"/>
      <c r="AO375" s="699"/>
      <c r="AP375" s="245"/>
      <c r="AQ375" s="700"/>
      <c r="AR375" s="701"/>
      <c r="AS375" s="701"/>
      <c r="AT375" s="701"/>
      <c r="AU375" s="701"/>
      <c r="AV375" s="701"/>
      <c r="AW375" s="701"/>
      <c r="AX375" s="701"/>
      <c r="AY375" s="701"/>
      <c r="AZ375" s="701"/>
      <c r="BA375" s="701"/>
      <c r="BB375" s="701"/>
      <c r="BC375" s="702"/>
      <c r="BD375" s="244"/>
      <c r="BE375" s="697"/>
      <c r="BF375" s="698"/>
      <c r="BG375" s="698"/>
      <c r="BH375" s="698"/>
      <c r="BI375" s="698"/>
      <c r="BJ375" s="698"/>
      <c r="BK375" s="698"/>
      <c r="BL375" s="698"/>
      <c r="BM375" s="698"/>
      <c r="BN375" s="698"/>
      <c r="BO375" s="698"/>
      <c r="BP375" s="698"/>
      <c r="BQ375" s="698"/>
      <c r="BR375" s="698"/>
      <c r="BS375" s="698"/>
      <c r="BT375" s="698"/>
      <c r="BU375" s="698"/>
      <c r="BV375" s="698"/>
      <c r="BW375" s="698"/>
      <c r="BX375" s="698"/>
      <c r="BY375" s="698"/>
      <c r="BZ375" s="698"/>
      <c r="CA375" s="699"/>
      <c r="CB375" s="245"/>
      <c r="CC375" s="700"/>
      <c r="CD375" s="701"/>
      <c r="CE375" s="701"/>
      <c r="CF375" s="701"/>
      <c r="CG375" s="701"/>
      <c r="CH375" s="701"/>
      <c r="CI375" s="701"/>
      <c r="CJ375" s="701"/>
      <c r="CK375" s="701"/>
      <c r="CL375" s="701"/>
      <c r="CM375" s="701"/>
      <c r="CN375" s="701"/>
      <c r="CO375" s="702"/>
      <c r="CP375" s="136"/>
      <c r="CU375" s="127" t="str">
        <f>IF(CV375=0,"y","")</f>
        <v/>
      </c>
      <c r="CV375" s="248">
        <f>CV373-1</f>
        <v>-3</v>
      </c>
      <c r="CW375" s="248">
        <f>1+CW373</f>
        <v>6</v>
      </c>
      <c r="CX375" s="248" t="str">
        <f>IF(CV377&gt;=0,CW377,"")</f>
        <v/>
      </c>
      <c r="FV375" s="399" t="str">
        <f>GN367</f>
        <v/>
      </c>
      <c r="FW375" s="426" t="str">
        <f>LEFT(FV375,6)</f>
        <v/>
      </c>
      <c r="FX375" s="427" t="str">
        <f>LEFT(RIGHT(FV375,7),4)</f>
        <v/>
      </c>
      <c r="FY375" s="427" t="str">
        <f>MID(FV375,11,2)</f>
        <v/>
      </c>
      <c r="FZ375" s="427" t="str">
        <f>RIGHT(FV375,1)</f>
        <v/>
      </c>
      <c r="GA375" s="637" t="str">
        <f>FW375&amp;" "&amp;FX375&amp;" "&amp;FY375&amp;" "&amp;FZ375</f>
        <v xml:space="preserve">   </v>
      </c>
      <c r="GB375" s="638"/>
      <c r="GC375" s="109" t="s">
        <v>505</v>
      </c>
    </row>
    <row r="376" spans="4:214" s="161" customFormat="1" ht="3" customHeight="1" thickBot="1" x14ac:dyDescent="0.3">
      <c r="D376" s="121"/>
      <c r="E376" s="121"/>
      <c r="F376" s="121"/>
      <c r="G376" s="121"/>
      <c r="H376" s="121"/>
      <c r="I376" s="121"/>
      <c r="J376" s="121"/>
      <c r="K376" s="121"/>
      <c r="L376" s="121"/>
      <c r="M376" s="121"/>
      <c r="N376" s="121"/>
      <c r="O376" s="121"/>
      <c r="P376" s="121"/>
      <c r="Q376" s="121"/>
      <c r="R376" s="121"/>
      <c r="S376" s="121"/>
      <c r="T376" s="121"/>
      <c r="U376" s="121"/>
      <c r="V376" s="121"/>
      <c r="W376" s="121"/>
      <c r="X376" s="121"/>
      <c r="Y376" s="121"/>
      <c r="Z376" s="121"/>
      <c r="AA376" s="121"/>
      <c r="AB376" s="121"/>
      <c r="AC376" s="121"/>
      <c r="AD376" s="121"/>
      <c r="AE376" s="121"/>
      <c r="AF376" s="121"/>
      <c r="AG376" s="121"/>
      <c r="AH376" s="121"/>
      <c r="AI376" s="121"/>
      <c r="AJ376" s="121"/>
      <c r="AK376" s="121"/>
      <c r="AL376" s="121"/>
      <c r="AM376" s="121"/>
      <c r="AN376" s="121"/>
      <c r="AO376" s="121"/>
      <c r="AP376" s="121"/>
      <c r="AQ376" s="121"/>
      <c r="AR376" s="121"/>
      <c r="AS376" s="121"/>
      <c r="AT376" s="121"/>
      <c r="AU376" s="121"/>
      <c r="AV376" s="121"/>
      <c r="AW376" s="121"/>
      <c r="AX376" s="121"/>
      <c r="AY376" s="121"/>
      <c r="AZ376" s="121"/>
      <c r="BA376" s="121"/>
      <c r="BB376" s="121"/>
      <c r="BC376" s="121"/>
      <c r="BD376" s="121"/>
      <c r="BE376" s="121"/>
      <c r="BF376" s="121"/>
      <c r="BG376" s="121"/>
      <c r="BH376" s="121"/>
      <c r="BI376" s="121"/>
      <c r="BJ376" s="121"/>
      <c r="BK376" s="121"/>
      <c r="BL376" s="121"/>
      <c r="BM376" s="121"/>
      <c r="BN376" s="121"/>
      <c r="BO376" s="121"/>
      <c r="BP376" s="121"/>
      <c r="BQ376" s="121"/>
      <c r="BR376" s="121"/>
      <c r="BS376" s="121"/>
      <c r="BT376" s="121"/>
      <c r="BU376" s="121"/>
      <c r="BV376" s="121"/>
      <c r="BW376" s="121"/>
      <c r="BX376" s="121"/>
      <c r="BY376" s="121"/>
      <c r="BZ376" s="121"/>
      <c r="CA376" s="121"/>
      <c r="CB376" s="121"/>
      <c r="CC376" s="121"/>
      <c r="CD376" s="121"/>
      <c r="CE376" s="121"/>
      <c r="CF376" s="121"/>
      <c r="CG376" s="121"/>
      <c r="CH376" s="121"/>
      <c r="CI376" s="121"/>
      <c r="CJ376" s="121"/>
      <c r="CK376" s="121"/>
      <c r="CL376" s="121"/>
      <c r="CM376" s="121"/>
      <c r="CN376" s="121"/>
      <c r="CO376" s="121"/>
      <c r="CP376" s="121"/>
      <c r="CU376" s="249"/>
    </row>
    <row r="377" spans="4:214" ht="24" customHeight="1" thickBot="1" x14ac:dyDescent="0.35">
      <c r="D377" s="697" t="str">
        <f>IF(CX377&lt;&gt;"",CX377,"")</f>
        <v/>
      </c>
      <c r="E377" s="698"/>
      <c r="F377" s="698"/>
      <c r="G377" s="699"/>
      <c r="H377" s="246"/>
      <c r="I377" s="700"/>
      <c r="J377" s="701"/>
      <c r="K377" s="701"/>
      <c r="L377" s="701"/>
      <c r="M377" s="701"/>
      <c r="N377" s="701"/>
      <c r="O377" s="701"/>
      <c r="P377" s="701"/>
      <c r="Q377" s="702"/>
      <c r="R377" s="244"/>
      <c r="S377" s="697"/>
      <c r="T377" s="698"/>
      <c r="U377" s="698"/>
      <c r="V377" s="698"/>
      <c r="W377" s="698"/>
      <c r="X377" s="698"/>
      <c r="Y377" s="698"/>
      <c r="Z377" s="698"/>
      <c r="AA377" s="698"/>
      <c r="AB377" s="698"/>
      <c r="AC377" s="698"/>
      <c r="AD377" s="698"/>
      <c r="AE377" s="698"/>
      <c r="AF377" s="698"/>
      <c r="AG377" s="698"/>
      <c r="AH377" s="698"/>
      <c r="AI377" s="698"/>
      <c r="AJ377" s="698"/>
      <c r="AK377" s="698"/>
      <c r="AL377" s="698"/>
      <c r="AM377" s="698"/>
      <c r="AN377" s="698"/>
      <c r="AO377" s="699"/>
      <c r="AP377" s="245"/>
      <c r="AQ377" s="700"/>
      <c r="AR377" s="701"/>
      <c r="AS377" s="701"/>
      <c r="AT377" s="701"/>
      <c r="AU377" s="701"/>
      <c r="AV377" s="701"/>
      <c r="AW377" s="701"/>
      <c r="AX377" s="701"/>
      <c r="AY377" s="701"/>
      <c r="AZ377" s="701"/>
      <c r="BA377" s="701"/>
      <c r="BB377" s="701"/>
      <c r="BC377" s="702"/>
      <c r="BD377" s="244"/>
      <c r="BE377" s="697"/>
      <c r="BF377" s="698"/>
      <c r="BG377" s="698"/>
      <c r="BH377" s="698"/>
      <c r="BI377" s="698"/>
      <c r="BJ377" s="698"/>
      <c r="BK377" s="698"/>
      <c r="BL377" s="698"/>
      <c r="BM377" s="698"/>
      <c r="BN377" s="698"/>
      <c r="BO377" s="698"/>
      <c r="BP377" s="698"/>
      <c r="BQ377" s="698"/>
      <c r="BR377" s="698"/>
      <c r="BS377" s="698"/>
      <c r="BT377" s="698"/>
      <c r="BU377" s="698"/>
      <c r="BV377" s="698"/>
      <c r="BW377" s="698"/>
      <c r="BX377" s="698"/>
      <c r="BY377" s="698"/>
      <c r="BZ377" s="698"/>
      <c r="CA377" s="699"/>
      <c r="CB377" s="245"/>
      <c r="CC377" s="700"/>
      <c r="CD377" s="701"/>
      <c r="CE377" s="701"/>
      <c r="CF377" s="701"/>
      <c r="CG377" s="701"/>
      <c r="CH377" s="701"/>
      <c r="CI377" s="701"/>
      <c r="CJ377" s="701"/>
      <c r="CK377" s="701"/>
      <c r="CL377" s="701"/>
      <c r="CM377" s="701"/>
      <c r="CN377" s="701"/>
      <c r="CO377" s="702"/>
      <c r="CP377" s="136"/>
      <c r="CU377" s="127" t="str">
        <f>IF(CV377=0,"y","")</f>
        <v/>
      </c>
      <c r="CV377" s="248">
        <f>CV375-1</f>
        <v>-4</v>
      </c>
      <c r="CW377" s="248">
        <f>1+CW375</f>
        <v>7</v>
      </c>
      <c r="CX377" s="248" t="str">
        <f>IF(CV379&gt;=0,CW379,"")</f>
        <v/>
      </c>
      <c r="FV377" s="399" t="str">
        <f>GN369</f>
        <v/>
      </c>
      <c r="FW377" s="426" t="str">
        <f>LEFT(FV377,6)</f>
        <v/>
      </c>
      <c r="FX377" s="427" t="str">
        <f>LEFT(RIGHT(FV377,7),4)</f>
        <v/>
      </c>
      <c r="FY377" s="427" t="str">
        <f>MID(FV377,11,2)</f>
        <v/>
      </c>
      <c r="FZ377" s="427" t="str">
        <f>RIGHT(FV377,1)</f>
        <v/>
      </c>
      <c r="GA377" s="637" t="str">
        <f>FW377&amp;" "&amp;FX377&amp;" "&amp;FY377&amp;" "&amp;FZ377</f>
        <v xml:space="preserve">   </v>
      </c>
      <c r="GB377" s="638"/>
      <c r="GC377" s="109" t="s">
        <v>506</v>
      </c>
    </row>
    <row r="378" spans="4:214" s="161" customFormat="1" ht="3" customHeight="1" x14ac:dyDescent="0.25">
      <c r="D378" s="121"/>
      <c r="E378" s="121"/>
      <c r="F378" s="121"/>
      <c r="G378" s="121"/>
      <c r="H378" s="121"/>
      <c r="I378" s="121"/>
      <c r="J378" s="121"/>
      <c r="K378" s="121"/>
      <c r="L378" s="121"/>
      <c r="M378" s="121"/>
      <c r="N378" s="121"/>
      <c r="O378" s="121"/>
      <c r="P378" s="121"/>
      <c r="Q378" s="121"/>
      <c r="R378" s="121"/>
      <c r="S378" s="121"/>
      <c r="T378" s="121"/>
      <c r="U378" s="121"/>
      <c r="V378" s="121"/>
      <c r="W378" s="121"/>
      <c r="X378" s="121"/>
      <c r="Y378" s="121"/>
      <c r="Z378" s="121"/>
      <c r="AA378" s="121"/>
      <c r="AB378" s="121"/>
      <c r="AC378" s="121"/>
      <c r="AD378" s="121"/>
      <c r="AE378" s="121"/>
      <c r="AF378" s="121"/>
      <c r="AG378" s="121"/>
      <c r="AH378" s="121"/>
      <c r="AI378" s="121"/>
      <c r="AJ378" s="121"/>
      <c r="AK378" s="121"/>
      <c r="AL378" s="121"/>
      <c r="AM378" s="121"/>
      <c r="AN378" s="121"/>
      <c r="AO378" s="121"/>
      <c r="AP378" s="121"/>
      <c r="AQ378" s="121"/>
      <c r="AR378" s="121"/>
      <c r="AS378" s="121"/>
      <c r="AT378" s="121"/>
      <c r="AU378" s="121"/>
      <c r="AV378" s="121"/>
      <c r="AW378" s="121"/>
      <c r="AX378" s="121"/>
      <c r="AY378" s="121"/>
      <c r="AZ378" s="121"/>
      <c r="BA378" s="121"/>
      <c r="BB378" s="121"/>
      <c r="BC378" s="121"/>
      <c r="BD378" s="121"/>
      <c r="BE378" s="121"/>
      <c r="BF378" s="121"/>
      <c r="BG378" s="121"/>
      <c r="BH378" s="121"/>
      <c r="BI378" s="121"/>
      <c r="BJ378" s="121"/>
      <c r="BK378" s="121"/>
      <c r="BL378" s="121"/>
      <c r="BM378" s="121"/>
      <c r="BN378" s="121"/>
      <c r="BO378" s="121"/>
      <c r="BP378" s="121"/>
      <c r="BQ378" s="121"/>
      <c r="BR378" s="121"/>
      <c r="BS378" s="121"/>
      <c r="BT378" s="121"/>
      <c r="BU378" s="121"/>
      <c r="BV378" s="121"/>
      <c r="BW378" s="121"/>
      <c r="BX378" s="121"/>
      <c r="BY378" s="121"/>
      <c r="BZ378" s="121"/>
      <c r="CA378" s="121"/>
      <c r="CB378" s="121"/>
      <c r="CC378" s="121"/>
      <c r="CD378" s="121"/>
      <c r="CE378" s="121"/>
      <c r="CF378" s="121"/>
      <c r="CG378" s="121"/>
      <c r="CH378" s="121"/>
      <c r="CI378" s="121"/>
      <c r="CJ378" s="121"/>
      <c r="CK378" s="121"/>
      <c r="CL378" s="121"/>
      <c r="CM378" s="121"/>
      <c r="CN378" s="121"/>
      <c r="CO378" s="121"/>
      <c r="CP378" s="121"/>
      <c r="CU378" s="249"/>
    </row>
    <row r="379" spans="4:214" ht="24" customHeight="1" x14ac:dyDescent="0.25">
      <c r="D379" s="697" t="str">
        <f>IF(CX379&lt;&gt;"",CX379,"")</f>
        <v/>
      </c>
      <c r="E379" s="698"/>
      <c r="F379" s="698"/>
      <c r="G379" s="699"/>
      <c r="H379" s="246"/>
      <c r="I379" s="700"/>
      <c r="J379" s="701"/>
      <c r="K379" s="701"/>
      <c r="L379" s="701"/>
      <c r="M379" s="701"/>
      <c r="N379" s="701"/>
      <c r="O379" s="701"/>
      <c r="P379" s="701"/>
      <c r="Q379" s="702"/>
      <c r="R379" s="244"/>
      <c r="S379" s="697"/>
      <c r="T379" s="698"/>
      <c r="U379" s="698"/>
      <c r="V379" s="698"/>
      <c r="W379" s="698"/>
      <c r="X379" s="698"/>
      <c r="Y379" s="698"/>
      <c r="Z379" s="698"/>
      <c r="AA379" s="698"/>
      <c r="AB379" s="698"/>
      <c r="AC379" s="698"/>
      <c r="AD379" s="698"/>
      <c r="AE379" s="698"/>
      <c r="AF379" s="698"/>
      <c r="AG379" s="698"/>
      <c r="AH379" s="698"/>
      <c r="AI379" s="698"/>
      <c r="AJ379" s="698"/>
      <c r="AK379" s="698"/>
      <c r="AL379" s="698"/>
      <c r="AM379" s="698"/>
      <c r="AN379" s="698"/>
      <c r="AO379" s="699"/>
      <c r="AP379" s="245"/>
      <c r="AQ379" s="700"/>
      <c r="AR379" s="701"/>
      <c r="AS379" s="701"/>
      <c r="AT379" s="701"/>
      <c r="AU379" s="701"/>
      <c r="AV379" s="701"/>
      <c r="AW379" s="701"/>
      <c r="AX379" s="701"/>
      <c r="AY379" s="701"/>
      <c r="AZ379" s="701"/>
      <c r="BA379" s="701"/>
      <c r="BB379" s="701"/>
      <c r="BC379" s="702"/>
      <c r="BD379" s="244"/>
      <c r="BE379" s="697"/>
      <c r="BF379" s="698"/>
      <c r="BG379" s="698"/>
      <c r="BH379" s="698"/>
      <c r="BI379" s="698"/>
      <c r="BJ379" s="698"/>
      <c r="BK379" s="698"/>
      <c r="BL379" s="698"/>
      <c r="BM379" s="698"/>
      <c r="BN379" s="698"/>
      <c r="BO379" s="698"/>
      <c r="BP379" s="698"/>
      <c r="BQ379" s="698"/>
      <c r="BR379" s="698"/>
      <c r="BS379" s="698"/>
      <c r="BT379" s="698"/>
      <c r="BU379" s="698"/>
      <c r="BV379" s="698"/>
      <c r="BW379" s="698"/>
      <c r="BX379" s="698"/>
      <c r="BY379" s="698"/>
      <c r="BZ379" s="698"/>
      <c r="CA379" s="699"/>
      <c r="CB379" s="245"/>
      <c r="CC379" s="700"/>
      <c r="CD379" s="701"/>
      <c r="CE379" s="701"/>
      <c r="CF379" s="701"/>
      <c r="CG379" s="701"/>
      <c r="CH379" s="701"/>
      <c r="CI379" s="701"/>
      <c r="CJ379" s="701"/>
      <c r="CK379" s="701"/>
      <c r="CL379" s="701"/>
      <c r="CM379" s="701"/>
      <c r="CN379" s="701"/>
      <c r="CO379" s="702"/>
      <c r="CP379" s="136"/>
      <c r="CU379" s="127" t="str">
        <f>IF(CV379=0,"y","")</f>
        <v/>
      </c>
      <c r="CV379" s="248">
        <f>CV377-1</f>
        <v>-5</v>
      </c>
      <c r="CW379" s="248">
        <f>1+CW377</f>
        <v>8</v>
      </c>
      <c r="CX379" s="248" t="str">
        <f>IF(CV381&gt;=0,CW381,"")</f>
        <v/>
      </c>
    </row>
    <row r="380" spans="4:214" s="161" customFormat="1" ht="3" customHeight="1" x14ac:dyDescent="0.25">
      <c r="D380" s="121"/>
      <c r="E380" s="121"/>
      <c r="F380" s="121"/>
      <c r="G380" s="121"/>
      <c r="H380" s="121"/>
      <c r="I380" s="121"/>
      <c r="J380" s="121"/>
      <c r="K380" s="121"/>
      <c r="L380" s="121"/>
      <c r="M380" s="121"/>
      <c r="N380" s="121"/>
      <c r="O380" s="121"/>
      <c r="P380" s="121"/>
      <c r="Q380" s="121"/>
      <c r="R380" s="121"/>
      <c r="S380" s="121"/>
      <c r="T380" s="121"/>
      <c r="U380" s="121"/>
      <c r="V380" s="121"/>
      <c r="W380" s="121"/>
      <c r="X380" s="121"/>
      <c r="Y380" s="121"/>
      <c r="Z380" s="121"/>
      <c r="AA380" s="121"/>
      <c r="AB380" s="121"/>
      <c r="AC380" s="121"/>
      <c r="AD380" s="121"/>
      <c r="AE380" s="121"/>
      <c r="AF380" s="121"/>
      <c r="AG380" s="121"/>
      <c r="AH380" s="121"/>
      <c r="AI380" s="121"/>
      <c r="AJ380" s="121"/>
      <c r="AK380" s="121"/>
      <c r="AL380" s="121"/>
      <c r="AM380" s="121"/>
      <c r="AN380" s="121"/>
      <c r="AO380" s="121"/>
      <c r="AP380" s="121"/>
      <c r="AQ380" s="121"/>
      <c r="AR380" s="121"/>
      <c r="AS380" s="121"/>
      <c r="AT380" s="121"/>
      <c r="AU380" s="121"/>
      <c r="AV380" s="121"/>
      <c r="AW380" s="121"/>
      <c r="AX380" s="121"/>
      <c r="AY380" s="121"/>
      <c r="AZ380" s="121"/>
      <c r="BA380" s="121"/>
      <c r="BB380" s="121"/>
      <c r="BC380" s="121"/>
      <c r="BD380" s="121"/>
      <c r="BE380" s="121"/>
      <c r="BF380" s="121"/>
      <c r="BG380" s="121"/>
      <c r="BH380" s="121"/>
      <c r="BI380" s="121"/>
      <c r="BJ380" s="121"/>
      <c r="BK380" s="121"/>
      <c r="BL380" s="121"/>
      <c r="BM380" s="121"/>
      <c r="BN380" s="121"/>
      <c r="BO380" s="121"/>
      <c r="BP380" s="121"/>
      <c r="BQ380" s="121"/>
      <c r="BR380" s="121"/>
      <c r="BS380" s="121"/>
      <c r="BT380" s="121"/>
      <c r="BU380" s="121"/>
      <c r="BV380" s="121"/>
      <c r="BW380" s="121"/>
      <c r="BX380" s="121"/>
      <c r="BY380" s="121"/>
      <c r="BZ380" s="121"/>
      <c r="CA380" s="121"/>
      <c r="CB380" s="121"/>
      <c r="CC380" s="121"/>
      <c r="CD380" s="121"/>
      <c r="CE380" s="121"/>
      <c r="CF380" s="121"/>
      <c r="CG380" s="121"/>
      <c r="CH380" s="121"/>
      <c r="CI380" s="121"/>
      <c r="CJ380" s="121"/>
      <c r="CK380" s="121"/>
      <c r="CL380" s="121"/>
      <c r="CM380" s="121"/>
      <c r="CN380" s="121"/>
      <c r="CO380" s="121"/>
      <c r="CP380" s="121"/>
      <c r="CU380" s="249"/>
    </row>
    <row r="381" spans="4:214" ht="24" customHeight="1" x14ac:dyDescent="0.25">
      <c r="D381" s="705" t="str">
        <f>IF(CX381&lt;&gt;"",CX381,"")</f>
        <v/>
      </c>
      <c r="E381" s="706"/>
      <c r="F381" s="706"/>
      <c r="G381" s="707"/>
      <c r="H381" s="244"/>
      <c r="I381" s="705"/>
      <c r="J381" s="706"/>
      <c r="K381" s="706"/>
      <c r="L381" s="706"/>
      <c r="M381" s="706"/>
      <c r="N381" s="706"/>
      <c r="O381" s="706"/>
      <c r="P381" s="706"/>
      <c r="Q381" s="707"/>
      <c r="R381" s="244"/>
      <c r="S381" s="705"/>
      <c r="T381" s="706"/>
      <c r="U381" s="706"/>
      <c r="V381" s="706"/>
      <c r="W381" s="706"/>
      <c r="X381" s="706"/>
      <c r="Y381" s="706"/>
      <c r="Z381" s="706"/>
      <c r="AA381" s="706"/>
      <c r="AB381" s="706"/>
      <c r="AC381" s="706"/>
      <c r="AD381" s="706"/>
      <c r="AE381" s="706"/>
      <c r="AF381" s="706"/>
      <c r="AG381" s="706"/>
      <c r="AH381" s="706"/>
      <c r="AI381" s="706"/>
      <c r="AJ381" s="706"/>
      <c r="AK381" s="706"/>
      <c r="AL381" s="706"/>
      <c r="AM381" s="706"/>
      <c r="AN381" s="706"/>
      <c r="AO381" s="707"/>
      <c r="AP381" s="245"/>
      <c r="AQ381" s="705"/>
      <c r="AR381" s="706"/>
      <c r="AS381" s="706"/>
      <c r="AT381" s="706"/>
      <c r="AU381" s="706"/>
      <c r="AV381" s="706"/>
      <c r="AW381" s="706"/>
      <c r="AX381" s="706"/>
      <c r="AY381" s="706"/>
      <c r="AZ381" s="706"/>
      <c r="BA381" s="706"/>
      <c r="BB381" s="706"/>
      <c r="BC381" s="707"/>
      <c r="BD381" s="244"/>
      <c r="BE381" s="705"/>
      <c r="BF381" s="706"/>
      <c r="BG381" s="706"/>
      <c r="BH381" s="706"/>
      <c r="BI381" s="706"/>
      <c r="BJ381" s="706"/>
      <c r="BK381" s="706"/>
      <c r="BL381" s="706"/>
      <c r="BM381" s="706"/>
      <c r="BN381" s="706"/>
      <c r="BO381" s="706"/>
      <c r="BP381" s="706"/>
      <c r="BQ381" s="706"/>
      <c r="BR381" s="706"/>
      <c r="BS381" s="706"/>
      <c r="BT381" s="706"/>
      <c r="BU381" s="706"/>
      <c r="BV381" s="706"/>
      <c r="BW381" s="706"/>
      <c r="BX381" s="706"/>
      <c r="BY381" s="706"/>
      <c r="BZ381" s="706"/>
      <c r="CA381" s="707"/>
      <c r="CB381" s="245"/>
      <c r="CC381" s="705"/>
      <c r="CD381" s="706"/>
      <c r="CE381" s="706"/>
      <c r="CF381" s="706"/>
      <c r="CG381" s="706"/>
      <c r="CH381" s="706"/>
      <c r="CI381" s="706"/>
      <c r="CJ381" s="706"/>
      <c r="CK381" s="706"/>
      <c r="CL381" s="706"/>
      <c r="CM381" s="706"/>
      <c r="CN381" s="706"/>
      <c r="CO381" s="707"/>
      <c r="CP381" s="136"/>
      <c r="CU381" s="127" t="str">
        <f>IF(CV381=0,"y","")</f>
        <v/>
      </c>
      <c r="CV381" s="248">
        <f>CV379-1</f>
        <v>-6</v>
      </c>
      <c r="CW381" s="248">
        <f>1+CW379</f>
        <v>9</v>
      </c>
      <c r="CX381" s="248" t="str">
        <f>IF(CV383&gt;=0,CW383,"")</f>
        <v/>
      </c>
    </row>
    <row r="382" spans="4:214" s="161" customFormat="1" ht="3" customHeight="1" x14ac:dyDescent="0.25">
      <c r="D382" s="121"/>
      <c r="E382" s="121"/>
      <c r="F382" s="121"/>
      <c r="G382" s="121"/>
      <c r="H382" s="121"/>
      <c r="I382" s="121"/>
      <c r="J382" s="121"/>
      <c r="K382" s="121"/>
      <c r="L382" s="121"/>
      <c r="M382" s="121"/>
      <c r="N382" s="121"/>
      <c r="O382" s="121"/>
      <c r="P382" s="121"/>
      <c r="Q382" s="121"/>
      <c r="R382" s="121"/>
      <c r="S382" s="121"/>
      <c r="T382" s="121"/>
      <c r="U382" s="121"/>
      <c r="V382" s="121"/>
      <c r="W382" s="121"/>
      <c r="X382" s="121"/>
      <c r="Y382" s="121"/>
      <c r="Z382" s="121"/>
      <c r="AA382" s="121"/>
      <c r="AB382" s="121"/>
      <c r="AC382" s="121"/>
      <c r="AD382" s="121"/>
      <c r="AE382" s="121"/>
      <c r="AF382" s="121"/>
      <c r="AG382" s="121"/>
      <c r="AH382" s="121"/>
      <c r="AI382" s="121"/>
      <c r="AJ382" s="121"/>
      <c r="AK382" s="121"/>
      <c r="AL382" s="121"/>
      <c r="AM382" s="121"/>
      <c r="AN382" s="121"/>
      <c r="AO382" s="121"/>
      <c r="AP382" s="121"/>
      <c r="AQ382" s="121"/>
      <c r="AR382" s="121"/>
      <c r="AS382" s="121"/>
      <c r="AT382" s="121"/>
      <c r="AU382" s="121"/>
      <c r="AV382" s="121"/>
      <c r="AW382" s="121"/>
      <c r="AX382" s="121"/>
      <c r="AY382" s="121"/>
      <c r="AZ382" s="121"/>
      <c r="BA382" s="121"/>
      <c r="BB382" s="121"/>
      <c r="BC382" s="121"/>
      <c r="BD382" s="121"/>
      <c r="BE382" s="121"/>
      <c r="BF382" s="121"/>
      <c r="BG382" s="121"/>
      <c r="BH382" s="121"/>
      <c r="BI382" s="121"/>
      <c r="BJ382" s="121"/>
      <c r="BK382" s="121"/>
      <c r="BL382" s="121"/>
      <c r="BM382" s="121"/>
      <c r="BN382" s="121"/>
      <c r="BO382" s="121"/>
      <c r="BP382" s="121"/>
      <c r="BQ382" s="121"/>
      <c r="BR382" s="121"/>
      <c r="BS382" s="121"/>
      <c r="BT382" s="121"/>
      <c r="BU382" s="121"/>
      <c r="BV382" s="121"/>
      <c r="BW382" s="121"/>
      <c r="BX382" s="121"/>
      <c r="BY382" s="121"/>
      <c r="BZ382" s="121"/>
      <c r="CA382" s="121"/>
      <c r="CB382" s="121"/>
      <c r="CC382" s="121"/>
      <c r="CD382" s="121"/>
      <c r="CE382" s="121"/>
      <c r="CF382" s="121"/>
      <c r="CG382" s="121"/>
      <c r="CH382" s="121"/>
      <c r="CI382" s="121"/>
      <c r="CJ382" s="121"/>
      <c r="CK382" s="121"/>
      <c r="CL382" s="121"/>
      <c r="CM382" s="121"/>
      <c r="CN382" s="121"/>
      <c r="CO382" s="121"/>
      <c r="CP382" s="121"/>
      <c r="CU382" s="249"/>
    </row>
    <row r="383" spans="4:214" ht="24" customHeight="1" x14ac:dyDescent="0.25">
      <c r="D383" s="705" t="str">
        <f>IF(CX383&lt;&gt;"",CX383,"")</f>
        <v/>
      </c>
      <c r="E383" s="706"/>
      <c r="F383" s="706"/>
      <c r="G383" s="707"/>
      <c r="H383" s="244"/>
      <c r="I383" s="705"/>
      <c r="J383" s="706"/>
      <c r="K383" s="706"/>
      <c r="L383" s="706"/>
      <c r="M383" s="706"/>
      <c r="N383" s="706"/>
      <c r="O383" s="706"/>
      <c r="P383" s="706"/>
      <c r="Q383" s="707"/>
      <c r="R383" s="244"/>
      <c r="S383" s="705"/>
      <c r="T383" s="706"/>
      <c r="U383" s="706"/>
      <c r="V383" s="706"/>
      <c r="W383" s="706"/>
      <c r="X383" s="706"/>
      <c r="Y383" s="706"/>
      <c r="Z383" s="706"/>
      <c r="AA383" s="706"/>
      <c r="AB383" s="706"/>
      <c r="AC383" s="706"/>
      <c r="AD383" s="706"/>
      <c r="AE383" s="706"/>
      <c r="AF383" s="706"/>
      <c r="AG383" s="706"/>
      <c r="AH383" s="706"/>
      <c r="AI383" s="706"/>
      <c r="AJ383" s="706"/>
      <c r="AK383" s="706"/>
      <c r="AL383" s="706"/>
      <c r="AM383" s="706"/>
      <c r="AN383" s="706"/>
      <c r="AO383" s="707"/>
      <c r="AP383" s="245"/>
      <c r="AQ383" s="705"/>
      <c r="AR383" s="706"/>
      <c r="AS383" s="706"/>
      <c r="AT383" s="706"/>
      <c r="AU383" s="706"/>
      <c r="AV383" s="706"/>
      <c r="AW383" s="706"/>
      <c r="AX383" s="706"/>
      <c r="AY383" s="706"/>
      <c r="AZ383" s="706"/>
      <c r="BA383" s="706"/>
      <c r="BB383" s="706"/>
      <c r="BC383" s="707"/>
      <c r="BD383" s="244"/>
      <c r="BE383" s="705"/>
      <c r="BF383" s="706"/>
      <c r="BG383" s="706"/>
      <c r="BH383" s="706"/>
      <c r="BI383" s="706"/>
      <c r="BJ383" s="706"/>
      <c r="BK383" s="706"/>
      <c r="BL383" s="706"/>
      <c r="BM383" s="706"/>
      <c r="BN383" s="706"/>
      <c r="BO383" s="706"/>
      <c r="BP383" s="706"/>
      <c r="BQ383" s="706"/>
      <c r="BR383" s="706"/>
      <c r="BS383" s="706"/>
      <c r="BT383" s="706"/>
      <c r="BU383" s="706"/>
      <c r="BV383" s="706"/>
      <c r="BW383" s="706"/>
      <c r="BX383" s="706"/>
      <c r="BY383" s="706"/>
      <c r="BZ383" s="706"/>
      <c r="CA383" s="707"/>
      <c r="CB383" s="245"/>
      <c r="CC383" s="705"/>
      <c r="CD383" s="706"/>
      <c r="CE383" s="706"/>
      <c r="CF383" s="706"/>
      <c r="CG383" s="706"/>
      <c r="CH383" s="706"/>
      <c r="CI383" s="706"/>
      <c r="CJ383" s="706"/>
      <c r="CK383" s="706"/>
      <c r="CL383" s="706"/>
      <c r="CM383" s="706"/>
      <c r="CN383" s="706"/>
      <c r="CO383" s="707"/>
      <c r="CP383" s="136"/>
      <c r="CU383" s="127" t="str">
        <f>IF(CV383=0,"y","")</f>
        <v/>
      </c>
      <c r="CV383" s="248">
        <f>CV381-1</f>
        <v>-7</v>
      </c>
      <c r="CW383" s="248">
        <f>1+CW381</f>
        <v>10</v>
      </c>
      <c r="CX383" s="248" t="str">
        <f>IF(CV385&gt;=0,CW385,"")</f>
        <v/>
      </c>
    </row>
    <row r="384" spans="4:214" ht="3" customHeight="1" x14ac:dyDescent="0.25">
      <c r="D384" s="121"/>
      <c r="E384" s="121"/>
      <c r="F384" s="121"/>
      <c r="G384" s="121"/>
      <c r="H384" s="121"/>
      <c r="I384" s="121"/>
      <c r="J384" s="121"/>
      <c r="K384" s="121"/>
      <c r="L384" s="121"/>
      <c r="M384" s="121"/>
      <c r="N384" s="121"/>
      <c r="O384" s="121"/>
      <c r="P384" s="121"/>
      <c r="Q384" s="121"/>
      <c r="R384" s="121"/>
      <c r="S384" s="121"/>
      <c r="T384" s="121"/>
      <c r="U384" s="121"/>
      <c r="V384" s="121"/>
      <c r="W384" s="121"/>
      <c r="X384" s="121"/>
      <c r="Y384" s="121"/>
      <c r="Z384" s="121"/>
      <c r="AA384" s="121"/>
      <c r="AB384" s="121"/>
      <c r="AC384" s="121"/>
      <c r="AD384" s="121"/>
      <c r="AE384" s="121"/>
      <c r="AF384" s="121"/>
      <c r="AG384" s="121"/>
      <c r="AH384" s="121"/>
      <c r="AI384" s="121"/>
      <c r="AJ384" s="121"/>
      <c r="AK384" s="121"/>
      <c r="AL384" s="121"/>
      <c r="AM384" s="121"/>
      <c r="AN384" s="121"/>
      <c r="AO384" s="121"/>
      <c r="AP384" s="121"/>
      <c r="AQ384" s="121"/>
      <c r="AR384" s="121"/>
      <c r="AS384" s="121"/>
      <c r="AT384" s="121"/>
      <c r="AU384" s="121"/>
      <c r="AV384" s="121"/>
      <c r="AW384" s="121"/>
      <c r="AX384" s="121"/>
      <c r="AY384" s="121"/>
      <c r="AZ384" s="121"/>
      <c r="BA384" s="121"/>
      <c r="BB384" s="121"/>
      <c r="BC384" s="121"/>
      <c r="BD384" s="121"/>
      <c r="BE384" s="121"/>
      <c r="BF384" s="121"/>
      <c r="BG384" s="121"/>
      <c r="BH384" s="121"/>
      <c r="BI384" s="121"/>
      <c r="BJ384" s="121"/>
      <c r="BK384" s="121"/>
      <c r="BL384" s="121"/>
      <c r="BM384" s="121"/>
      <c r="BN384" s="121"/>
      <c r="BO384" s="121"/>
      <c r="BP384" s="121"/>
      <c r="BQ384" s="121"/>
      <c r="BR384" s="121"/>
      <c r="BS384" s="121"/>
      <c r="BT384" s="121"/>
      <c r="BU384" s="121"/>
      <c r="BV384" s="121"/>
      <c r="BW384" s="121"/>
      <c r="BX384" s="121"/>
      <c r="BY384" s="121"/>
      <c r="BZ384" s="121"/>
      <c r="CA384" s="121"/>
      <c r="CB384" s="121"/>
      <c r="CC384" s="121"/>
      <c r="CD384" s="121"/>
      <c r="CE384" s="121"/>
      <c r="CF384" s="121"/>
      <c r="CG384" s="121"/>
      <c r="CH384" s="121"/>
      <c r="CI384" s="121"/>
      <c r="CJ384" s="121"/>
      <c r="CK384" s="121"/>
      <c r="CL384" s="121"/>
      <c r="CM384" s="121"/>
      <c r="CN384" s="121"/>
      <c r="CO384" s="121"/>
      <c r="CP384" s="136"/>
      <c r="CU384" s="249"/>
      <c r="CV384" s="161"/>
      <c r="CW384" s="161"/>
      <c r="CX384" s="161"/>
    </row>
    <row r="385" spans="4:102" ht="24" customHeight="1" x14ac:dyDescent="0.25">
      <c r="D385" s="705" t="str">
        <f>IF(CX385&lt;&gt;"",CX385,"")</f>
        <v/>
      </c>
      <c r="E385" s="706"/>
      <c r="F385" s="706"/>
      <c r="G385" s="707"/>
      <c r="H385" s="244"/>
      <c r="I385" s="705"/>
      <c r="J385" s="706"/>
      <c r="K385" s="706"/>
      <c r="L385" s="706"/>
      <c r="M385" s="706"/>
      <c r="N385" s="706"/>
      <c r="O385" s="706"/>
      <c r="P385" s="706"/>
      <c r="Q385" s="707"/>
      <c r="R385" s="244"/>
      <c r="S385" s="705"/>
      <c r="T385" s="706"/>
      <c r="U385" s="706"/>
      <c r="V385" s="706"/>
      <c r="W385" s="706"/>
      <c r="X385" s="706"/>
      <c r="Y385" s="706"/>
      <c r="Z385" s="706"/>
      <c r="AA385" s="706"/>
      <c r="AB385" s="706"/>
      <c r="AC385" s="706"/>
      <c r="AD385" s="706"/>
      <c r="AE385" s="706"/>
      <c r="AF385" s="706"/>
      <c r="AG385" s="706"/>
      <c r="AH385" s="706"/>
      <c r="AI385" s="706"/>
      <c r="AJ385" s="706"/>
      <c r="AK385" s="706"/>
      <c r="AL385" s="706"/>
      <c r="AM385" s="706"/>
      <c r="AN385" s="706"/>
      <c r="AO385" s="707"/>
      <c r="AP385" s="245"/>
      <c r="AQ385" s="705"/>
      <c r="AR385" s="706"/>
      <c r="AS385" s="706"/>
      <c r="AT385" s="706"/>
      <c r="AU385" s="706"/>
      <c r="AV385" s="706"/>
      <c r="AW385" s="706"/>
      <c r="AX385" s="706"/>
      <c r="AY385" s="706"/>
      <c r="AZ385" s="706"/>
      <c r="BA385" s="706"/>
      <c r="BB385" s="706"/>
      <c r="BC385" s="707"/>
      <c r="BD385" s="244"/>
      <c r="BE385" s="705"/>
      <c r="BF385" s="706"/>
      <c r="BG385" s="706"/>
      <c r="BH385" s="706"/>
      <c r="BI385" s="706"/>
      <c r="BJ385" s="706"/>
      <c r="BK385" s="706"/>
      <c r="BL385" s="706"/>
      <c r="BM385" s="706"/>
      <c r="BN385" s="706"/>
      <c r="BO385" s="706"/>
      <c r="BP385" s="706"/>
      <c r="BQ385" s="706"/>
      <c r="BR385" s="706"/>
      <c r="BS385" s="706"/>
      <c r="BT385" s="706"/>
      <c r="BU385" s="706"/>
      <c r="BV385" s="706"/>
      <c r="BW385" s="706"/>
      <c r="BX385" s="706"/>
      <c r="BY385" s="706"/>
      <c r="BZ385" s="706"/>
      <c r="CA385" s="707"/>
      <c r="CB385" s="245"/>
      <c r="CC385" s="705"/>
      <c r="CD385" s="706"/>
      <c r="CE385" s="706"/>
      <c r="CF385" s="706"/>
      <c r="CG385" s="706"/>
      <c r="CH385" s="706"/>
      <c r="CI385" s="706"/>
      <c r="CJ385" s="706"/>
      <c r="CK385" s="706"/>
      <c r="CL385" s="706"/>
      <c r="CM385" s="706"/>
      <c r="CN385" s="706"/>
      <c r="CO385" s="707"/>
      <c r="CP385" s="136"/>
      <c r="CU385" s="127" t="str">
        <f>IF(CV385=0,"y","")</f>
        <v/>
      </c>
      <c r="CV385" s="248">
        <f>CV383-1</f>
        <v>-8</v>
      </c>
      <c r="CW385" s="248">
        <f>1+CW383</f>
        <v>11</v>
      </c>
      <c r="CX385" s="248" t="str">
        <f>IF(CV387&gt;=0,CW387,"")</f>
        <v/>
      </c>
    </row>
    <row r="386" spans="4:102" s="161" customFormat="1" ht="3" customHeight="1" x14ac:dyDescent="0.25">
      <c r="D386" s="121"/>
      <c r="E386" s="121"/>
      <c r="F386" s="121"/>
      <c r="G386" s="121"/>
      <c r="H386" s="121"/>
      <c r="I386" s="121"/>
      <c r="J386" s="121"/>
      <c r="K386" s="121"/>
      <c r="L386" s="121"/>
      <c r="M386" s="121"/>
      <c r="N386" s="121"/>
      <c r="O386" s="121"/>
      <c r="P386" s="121"/>
      <c r="Q386" s="121"/>
      <c r="R386" s="121"/>
      <c r="S386" s="121"/>
      <c r="T386" s="121"/>
      <c r="U386" s="121"/>
      <c r="V386" s="121"/>
      <c r="W386" s="121"/>
      <c r="X386" s="121"/>
      <c r="Y386" s="121"/>
      <c r="Z386" s="121"/>
      <c r="AA386" s="121"/>
      <c r="AB386" s="121"/>
      <c r="AC386" s="121"/>
      <c r="AD386" s="121"/>
      <c r="AE386" s="121"/>
      <c r="AF386" s="121"/>
      <c r="AG386" s="121"/>
      <c r="AH386" s="121"/>
      <c r="AI386" s="121"/>
      <c r="AJ386" s="121"/>
      <c r="AK386" s="121"/>
      <c r="AL386" s="121"/>
      <c r="AM386" s="121"/>
      <c r="AN386" s="121"/>
      <c r="AO386" s="121"/>
      <c r="AP386" s="121"/>
      <c r="AQ386" s="121"/>
      <c r="AR386" s="121"/>
      <c r="AS386" s="121"/>
      <c r="AT386" s="121"/>
      <c r="AU386" s="121"/>
      <c r="AV386" s="121"/>
      <c r="AW386" s="121"/>
      <c r="AX386" s="121"/>
      <c r="AY386" s="121"/>
      <c r="AZ386" s="121"/>
      <c r="BA386" s="121"/>
      <c r="BB386" s="121"/>
      <c r="BC386" s="121"/>
      <c r="BD386" s="121"/>
      <c r="BE386" s="121"/>
      <c r="BF386" s="121"/>
      <c r="BG386" s="121"/>
      <c r="BH386" s="121"/>
      <c r="BI386" s="121"/>
      <c r="BJ386" s="121"/>
      <c r="BK386" s="121"/>
      <c r="BL386" s="121"/>
      <c r="BM386" s="121"/>
      <c r="BN386" s="121"/>
      <c r="BO386" s="121"/>
      <c r="BP386" s="121"/>
      <c r="BQ386" s="121"/>
      <c r="BR386" s="121"/>
      <c r="BS386" s="121"/>
      <c r="BT386" s="121"/>
      <c r="BU386" s="121"/>
      <c r="BV386" s="121"/>
      <c r="BW386" s="121"/>
      <c r="BX386" s="121"/>
      <c r="BY386" s="121"/>
      <c r="BZ386" s="121"/>
      <c r="CA386" s="121"/>
      <c r="CB386" s="121"/>
      <c r="CC386" s="121"/>
      <c r="CD386" s="121"/>
      <c r="CE386" s="121"/>
      <c r="CF386" s="121"/>
      <c r="CG386" s="121"/>
      <c r="CH386" s="121"/>
      <c r="CI386" s="121"/>
      <c r="CJ386" s="121"/>
      <c r="CK386" s="121"/>
      <c r="CL386" s="121"/>
      <c r="CM386" s="121"/>
      <c r="CN386" s="121"/>
      <c r="CO386" s="121"/>
      <c r="CP386" s="121"/>
      <c r="CU386" s="249"/>
      <c r="CV386" s="248"/>
      <c r="CW386" s="248"/>
    </row>
    <row r="387" spans="4:102" ht="24" customHeight="1" x14ac:dyDescent="0.25">
      <c r="D387" s="705" t="str">
        <f>IF(CX387&lt;&gt;"",CX387,"")</f>
        <v/>
      </c>
      <c r="E387" s="706"/>
      <c r="F387" s="706"/>
      <c r="G387" s="707"/>
      <c r="H387" s="244"/>
      <c r="I387" s="705"/>
      <c r="J387" s="706"/>
      <c r="K387" s="706"/>
      <c r="L387" s="706"/>
      <c r="M387" s="706"/>
      <c r="N387" s="706"/>
      <c r="O387" s="706"/>
      <c r="P387" s="706"/>
      <c r="Q387" s="707"/>
      <c r="R387" s="244"/>
      <c r="S387" s="705"/>
      <c r="T387" s="706"/>
      <c r="U387" s="706"/>
      <c r="V387" s="706"/>
      <c r="W387" s="706"/>
      <c r="X387" s="706"/>
      <c r="Y387" s="706"/>
      <c r="Z387" s="706"/>
      <c r="AA387" s="706"/>
      <c r="AB387" s="706"/>
      <c r="AC387" s="706"/>
      <c r="AD387" s="706"/>
      <c r="AE387" s="706"/>
      <c r="AF387" s="706"/>
      <c r="AG387" s="706"/>
      <c r="AH387" s="706"/>
      <c r="AI387" s="706"/>
      <c r="AJ387" s="706"/>
      <c r="AK387" s="706"/>
      <c r="AL387" s="706"/>
      <c r="AM387" s="706"/>
      <c r="AN387" s="706"/>
      <c r="AO387" s="707"/>
      <c r="AP387" s="245"/>
      <c r="AQ387" s="705"/>
      <c r="AR387" s="706"/>
      <c r="AS387" s="706"/>
      <c r="AT387" s="706"/>
      <c r="AU387" s="706"/>
      <c r="AV387" s="706"/>
      <c r="AW387" s="706"/>
      <c r="AX387" s="706"/>
      <c r="AY387" s="706"/>
      <c r="AZ387" s="706"/>
      <c r="BA387" s="706"/>
      <c r="BB387" s="706"/>
      <c r="BC387" s="707"/>
      <c r="BD387" s="244"/>
      <c r="BE387" s="705"/>
      <c r="BF387" s="706"/>
      <c r="BG387" s="706"/>
      <c r="BH387" s="706"/>
      <c r="BI387" s="706"/>
      <c r="BJ387" s="706"/>
      <c r="BK387" s="706"/>
      <c r="BL387" s="706"/>
      <c r="BM387" s="706"/>
      <c r="BN387" s="706"/>
      <c r="BO387" s="706"/>
      <c r="BP387" s="706"/>
      <c r="BQ387" s="706"/>
      <c r="BR387" s="706"/>
      <c r="BS387" s="706"/>
      <c r="BT387" s="706"/>
      <c r="BU387" s="706"/>
      <c r="BV387" s="706"/>
      <c r="BW387" s="706"/>
      <c r="BX387" s="706"/>
      <c r="BY387" s="706"/>
      <c r="BZ387" s="706"/>
      <c r="CA387" s="707"/>
      <c r="CB387" s="245"/>
      <c r="CC387" s="705"/>
      <c r="CD387" s="706"/>
      <c r="CE387" s="706"/>
      <c r="CF387" s="706"/>
      <c r="CG387" s="706"/>
      <c r="CH387" s="706"/>
      <c r="CI387" s="706"/>
      <c r="CJ387" s="706"/>
      <c r="CK387" s="706"/>
      <c r="CL387" s="706"/>
      <c r="CM387" s="706"/>
      <c r="CN387" s="706"/>
      <c r="CO387" s="707"/>
      <c r="CP387" s="136"/>
      <c r="CU387" s="127" t="str">
        <f>IF(CV387=0,"y","")</f>
        <v/>
      </c>
      <c r="CV387" s="248">
        <f>CV385-1</f>
        <v>-9</v>
      </c>
      <c r="CW387" s="248">
        <f>1+CW385</f>
        <v>12</v>
      </c>
      <c r="CX387" s="248" t="str">
        <f>IF(CV389&gt;=0,CW389,"")</f>
        <v/>
      </c>
    </row>
    <row r="388" spans="4:102" s="161" customFormat="1" ht="3" customHeight="1" x14ac:dyDescent="0.25">
      <c r="D388" s="121"/>
      <c r="E388" s="121"/>
      <c r="F388" s="121"/>
      <c r="G388" s="121"/>
      <c r="H388" s="121"/>
      <c r="I388" s="121"/>
      <c r="J388" s="121"/>
      <c r="K388" s="121"/>
      <c r="L388" s="121"/>
      <c r="M388" s="121"/>
      <c r="N388" s="121"/>
      <c r="O388" s="121"/>
      <c r="P388" s="121"/>
      <c r="Q388" s="121"/>
      <c r="R388" s="121"/>
      <c r="S388" s="121"/>
      <c r="T388" s="121"/>
      <c r="U388" s="121"/>
      <c r="V388" s="121"/>
      <c r="W388" s="121"/>
      <c r="X388" s="121"/>
      <c r="Y388" s="121"/>
      <c r="Z388" s="121"/>
      <c r="AA388" s="121"/>
      <c r="AB388" s="121"/>
      <c r="AC388" s="121"/>
      <c r="AD388" s="121"/>
      <c r="AE388" s="121"/>
      <c r="AF388" s="121"/>
      <c r="AG388" s="121"/>
      <c r="AH388" s="121"/>
      <c r="AI388" s="121"/>
      <c r="AJ388" s="121"/>
      <c r="AK388" s="121"/>
      <c r="AL388" s="121"/>
      <c r="AM388" s="121"/>
      <c r="AN388" s="121"/>
      <c r="AO388" s="121"/>
      <c r="AP388" s="121"/>
      <c r="AQ388" s="121"/>
      <c r="AR388" s="121"/>
      <c r="AS388" s="121"/>
      <c r="AT388" s="121"/>
      <c r="AU388" s="121"/>
      <c r="AV388" s="121"/>
      <c r="AW388" s="121"/>
      <c r="AX388" s="121"/>
      <c r="AY388" s="121"/>
      <c r="AZ388" s="121"/>
      <c r="BA388" s="121"/>
      <c r="BB388" s="121"/>
      <c r="BC388" s="121"/>
      <c r="BD388" s="121"/>
      <c r="BE388" s="121"/>
      <c r="BF388" s="121"/>
      <c r="BG388" s="121"/>
      <c r="BH388" s="121"/>
      <c r="BI388" s="121"/>
      <c r="BJ388" s="121"/>
      <c r="BK388" s="121"/>
      <c r="BL388" s="121"/>
      <c r="BM388" s="121"/>
      <c r="BN388" s="121"/>
      <c r="BO388" s="121"/>
      <c r="BP388" s="121"/>
      <c r="BQ388" s="121"/>
      <c r="BR388" s="121"/>
      <c r="BS388" s="121"/>
      <c r="BT388" s="121"/>
      <c r="BU388" s="121"/>
      <c r="BV388" s="121"/>
      <c r="BW388" s="121"/>
      <c r="BX388" s="121"/>
      <c r="BY388" s="121"/>
      <c r="BZ388" s="121"/>
      <c r="CA388" s="121"/>
      <c r="CB388" s="121"/>
      <c r="CC388" s="121"/>
      <c r="CD388" s="121"/>
      <c r="CE388" s="121"/>
      <c r="CF388" s="121"/>
      <c r="CG388" s="121"/>
      <c r="CH388" s="121"/>
      <c r="CI388" s="121"/>
      <c r="CJ388" s="121"/>
      <c r="CK388" s="121"/>
      <c r="CL388" s="121"/>
      <c r="CM388" s="121"/>
      <c r="CN388" s="121"/>
      <c r="CO388" s="121"/>
      <c r="CP388" s="121"/>
      <c r="CU388" s="249"/>
    </row>
    <row r="389" spans="4:102" ht="24" customHeight="1" x14ac:dyDescent="0.25">
      <c r="D389" s="705" t="str">
        <f>IF(CX389&lt;&gt;"",CX389,"")</f>
        <v/>
      </c>
      <c r="E389" s="706"/>
      <c r="F389" s="706"/>
      <c r="G389" s="707"/>
      <c r="H389" s="244"/>
      <c r="I389" s="705"/>
      <c r="J389" s="706"/>
      <c r="K389" s="706"/>
      <c r="L389" s="706"/>
      <c r="M389" s="706"/>
      <c r="N389" s="706"/>
      <c r="O389" s="706"/>
      <c r="P389" s="706"/>
      <c r="Q389" s="707"/>
      <c r="R389" s="244"/>
      <c r="S389" s="705"/>
      <c r="T389" s="706"/>
      <c r="U389" s="706"/>
      <c r="V389" s="706"/>
      <c r="W389" s="706"/>
      <c r="X389" s="706"/>
      <c r="Y389" s="706"/>
      <c r="Z389" s="706"/>
      <c r="AA389" s="706"/>
      <c r="AB389" s="706"/>
      <c r="AC389" s="706"/>
      <c r="AD389" s="706"/>
      <c r="AE389" s="706"/>
      <c r="AF389" s="706"/>
      <c r="AG389" s="706"/>
      <c r="AH389" s="706"/>
      <c r="AI389" s="706"/>
      <c r="AJ389" s="706"/>
      <c r="AK389" s="706"/>
      <c r="AL389" s="706"/>
      <c r="AM389" s="706"/>
      <c r="AN389" s="706"/>
      <c r="AO389" s="707"/>
      <c r="AP389" s="245"/>
      <c r="AQ389" s="705"/>
      <c r="AR389" s="706"/>
      <c r="AS389" s="706"/>
      <c r="AT389" s="706"/>
      <c r="AU389" s="706"/>
      <c r="AV389" s="706"/>
      <c r="AW389" s="706"/>
      <c r="AX389" s="706"/>
      <c r="AY389" s="706"/>
      <c r="AZ389" s="706"/>
      <c r="BA389" s="706"/>
      <c r="BB389" s="706"/>
      <c r="BC389" s="707"/>
      <c r="BD389" s="244"/>
      <c r="BE389" s="705"/>
      <c r="BF389" s="706"/>
      <c r="BG389" s="706"/>
      <c r="BH389" s="706"/>
      <c r="BI389" s="706"/>
      <c r="BJ389" s="706"/>
      <c r="BK389" s="706"/>
      <c r="BL389" s="706"/>
      <c r="BM389" s="706"/>
      <c r="BN389" s="706"/>
      <c r="BO389" s="706"/>
      <c r="BP389" s="706"/>
      <c r="BQ389" s="706"/>
      <c r="BR389" s="706"/>
      <c r="BS389" s="706"/>
      <c r="BT389" s="706"/>
      <c r="BU389" s="706"/>
      <c r="BV389" s="706"/>
      <c r="BW389" s="706"/>
      <c r="BX389" s="706"/>
      <c r="BY389" s="706"/>
      <c r="BZ389" s="706"/>
      <c r="CA389" s="707"/>
      <c r="CB389" s="245"/>
      <c r="CC389" s="705"/>
      <c r="CD389" s="706"/>
      <c r="CE389" s="706"/>
      <c r="CF389" s="706"/>
      <c r="CG389" s="706"/>
      <c r="CH389" s="706"/>
      <c r="CI389" s="706"/>
      <c r="CJ389" s="706"/>
      <c r="CK389" s="706"/>
      <c r="CL389" s="706"/>
      <c r="CM389" s="706"/>
      <c r="CN389" s="706"/>
      <c r="CO389" s="707"/>
      <c r="CP389" s="136"/>
      <c r="CU389" s="127" t="str">
        <f>IF(CV389=0,"y","")</f>
        <v/>
      </c>
      <c r="CV389" s="248">
        <f>CV387-1</f>
        <v>-10</v>
      </c>
      <c r="CW389" s="248">
        <f>1+CW387</f>
        <v>13</v>
      </c>
      <c r="CX389" s="248" t="str">
        <f>IF(CV391&gt;=0,CW391,"")</f>
        <v/>
      </c>
    </row>
    <row r="390" spans="4:102" s="136" customFormat="1" ht="3" customHeight="1" x14ac:dyDescent="0.25">
      <c r="D390" s="244"/>
      <c r="E390" s="244"/>
      <c r="F390" s="244"/>
      <c r="G390" s="244"/>
      <c r="H390" s="244"/>
      <c r="I390" s="256"/>
      <c r="J390" s="256"/>
      <c r="K390" s="256"/>
      <c r="L390" s="256"/>
      <c r="M390" s="256"/>
      <c r="N390" s="256"/>
      <c r="O390" s="256"/>
      <c r="P390" s="256"/>
      <c r="Q390" s="256"/>
      <c r="R390" s="244"/>
      <c r="S390" s="244"/>
      <c r="T390" s="244"/>
      <c r="U390" s="244"/>
      <c r="V390" s="244"/>
      <c r="W390" s="244"/>
      <c r="X390" s="244"/>
      <c r="Y390" s="244"/>
      <c r="Z390" s="244"/>
      <c r="AA390" s="244"/>
      <c r="AB390" s="244"/>
      <c r="AC390" s="244"/>
      <c r="AD390" s="244"/>
      <c r="AE390" s="244"/>
      <c r="AF390" s="244"/>
      <c r="AG390" s="244"/>
      <c r="AH390" s="244"/>
      <c r="AI390" s="244"/>
      <c r="AJ390" s="244"/>
      <c r="AK390" s="244"/>
      <c r="AL390" s="244"/>
      <c r="AM390" s="244"/>
      <c r="AN390" s="244"/>
      <c r="AO390" s="244"/>
      <c r="AP390" s="245"/>
      <c r="AQ390" s="256"/>
      <c r="AR390" s="256"/>
      <c r="AS390" s="256"/>
      <c r="AT390" s="256"/>
      <c r="AU390" s="256"/>
      <c r="AV390" s="256"/>
      <c r="AW390" s="256"/>
      <c r="AX390" s="256"/>
      <c r="AY390" s="256"/>
      <c r="AZ390" s="256"/>
      <c r="BA390" s="256"/>
      <c r="BB390" s="256"/>
      <c r="BC390" s="256"/>
      <c r="BD390" s="244"/>
      <c r="BE390" s="244"/>
      <c r="BF390" s="244"/>
      <c r="BG390" s="244"/>
      <c r="BH390" s="244"/>
      <c r="BI390" s="244"/>
      <c r="BJ390" s="244"/>
      <c r="BK390" s="244"/>
      <c r="BL390" s="244"/>
      <c r="BM390" s="244"/>
      <c r="BN390" s="244"/>
      <c r="BO390" s="244"/>
      <c r="BP390" s="244"/>
      <c r="BQ390" s="244"/>
      <c r="BR390" s="244"/>
      <c r="BS390" s="244"/>
      <c r="BT390" s="244"/>
      <c r="BU390" s="244"/>
      <c r="BV390" s="244"/>
      <c r="BW390" s="244"/>
      <c r="BX390" s="244"/>
      <c r="BY390" s="244"/>
      <c r="BZ390" s="244"/>
      <c r="CA390" s="244"/>
      <c r="CB390" s="245"/>
      <c r="CC390" s="256"/>
      <c r="CD390" s="256"/>
      <c r="CE390" s="256"/>
      <c r="CF390" s="256"/>
      <c r="CG390" s="256"/>
      <c r="CH390" s="256"/>
      <c r="CI390" s="256"/>
      <c r="CJ390" s="256"/>
      <c r="CK390" s="256"/>
      <c r="CL390" s="256"/>
      <c r="CM390" s="256"/>
      <c r="CN390" s="256"/>
      <c r="CO390" s="256"/>
      <c r="CU390" s="249"/>
      <c r="CV390" s="161"/>
      <c r="CW390" s="161"/>
      <c r="CX390" s="161"/>
    </row>
    <row r="391" spans="4:102" ht="24" customHeight="1" x14ac:dyDescent="0.25">
      <c r="D391" s="705" t="str">
        <f>IF(CX391&lt;&gt;"",CX391,"")</f>
        <v/>
      </c>
      <c r="E391" s="706"/>
      <c r="F391" s="706"/>
      <c r="G391" s="707"/>
      <c r="H391" s="244"/>
      <c r="I391" s="705"/>
      <c r="J391" s="706"/>
      <c r="K391" s="706"/>
      <c r="L391" s="706"/>
      <c r="M391" s="706"/>
      <c r="N391" s="706"/>
      <c r="O391" s="706"/>
      <c r="P391" s="706"/>
      <c r="Q391" s="707"/>
      <c r="R391" s="244"/>
      <c r="S391" s="705"/>
      <c r="T391" s="706"/>
      <c r="U391" s="706"/>
      <c r="V391" s="706"/>
      <c r="W391" s="706"/>
      <c r="X391" s="706"/>
      <c r="Y391" s="706"/>
      <c r="Z391" s="706"/>
      <c r="AA391" s="706"/>
      <c r="AB391" s="706"/>
      <c r="AC391" s="706"/>
      <c r="AD391" s="706"/>
      <c r="AE391" s="706"/>
      <c r="AF391" s="706"/>
      <c r="AG391" s="706"/>
      <c r="AH391" s="706"/>
      <c r="AI391" s="706"/>
      <c r="AJ391" s="706"/>
      <c r="AK391" s="706"/>
      <c r="AL391" s="706"/>
      <c r="AM391" s="706"/>
      <c r="AN391" s="706"/>
      <c r="AO391" s="707"/>
      <c r="AP391" s="245"/>
      <c r="AQ391" s="705"/>
      <c r="AR391" s="706"/>
      <c r="AS391" s="706"/>
      <c r="AT391" s="706"/>
      <c r="AU391" s="706"/>
      <c r="AV391" s="706"/>
      <c r="AW391" s="706"/>
      <c r="AX391" s="706"/>
      <c r="AY391" s="706"/>
      <c r="AZ391" s="706"/>
      <c r="BA391" s="706"/>
      <c r="BB391" s="706"/>
      <c r="BC391" s="707"/>
      <c r="BD391" s="244"/>
      <c r="BE391" s="705"/>
      <c r="BF391" s="706"/>
      <c r="BG391" s="706"/>
      <c r="BH391" s="706"/>
      <c r="BI391" s="706"/>
      <c r="BJ391" s="706"/>
      <c r="BK391" s="706"/>
      <c r="BL391" s="706"/>
      <c r="BM391" s="706"/>
      <c r="BN391" s="706"/>
      <c r="BO391" s="706"/>
      <c r="BP391" s="706"/>
      <c r="BQ391" s="706"/>
      <c r="BR391" s="706"/>
      <c r="BS391" s="706"/>
      <c r="BT391" s="706"/>
      <c r="BU391" s="706"/>
      <c r="BV391" s="706"/>
      <c r="BW391" s="706"/>
      <c r="BX391" s="706"/>
      <c r="BY391" s="706"/>
      <c r="BZ391" s="706"/>
      <c r="CA391" s="707"/>
      <c r="CB391" s="245"/>
      <c r="CC391" s="705"/>
      <c r="CD391" s="706"/>
      <c r="CE391" s="706"/>
      <c r="CF391" s="706"/>
      <c r="CG391" s="706"/>
      <c r="CH391" s="706"/>
      <c r="CI391" s="706"/>
      <c r="CJ391" s="706"/>
      <c r="CK391" s="706"/>
      <c r="CL391" s="706"/>
      <c r="CM391" s="706"/>
      <c r="CN391" s="706"/>
      <c r="CO391" s="707"/>
      <c r="CP391" s="136"/>
      <c r="CU391" s="127" t="str">
        <f>IF(CV391=0,"y","")</f>
        <v/>
      </c>
      <c r="CV391" s="248">
        <f>CV389-1</f>
        <v>-11</v>
      </c>
      <c r="CW391" s="248">
        <f>1+CW389</f>
        <v>14</v>
      </c>
      <c r="CX391" s="248" t="str">
        <f>IF(CV393&gt;=0,CW393,"")</f>
        <v/>
      </c>
    </row>
    <row r="392" spans="4:102" s="161" customFormat="1" ht="3" customHeight="1" x14ac:dyDescent="0.25">
      <c r="D392" s="121"/>
      <c r="E392" s="121"/>
      <c r="F392" s="121"/>
      <c r="G392" s="121"/>
      <c r="H392" s="121"/>
      <c r="I392" s="121"/>
      <c r="J392" s="121"/>
      <c r="K392" s="121"/>
      <c r="L392" s="121"/>
      <c r="M392" s="121"/>
      <c r="N392" s="121"/>
      <c r="O392" s="121"/>
      <c r="P392" s="121"/>
      <c r="Q392" s="121"/>
      <c r="R392" s="121"/>
      <c r="S392" s="121"/>
      <c r="T392" s="121"/>
      <c r="U392" s="121"/>
      <c r="V392" s="121"/>
      <c r="W392" s="121"/>
      <c r="X392" s="121"/>
      <c r="Y392" s="121"/>
      <c r="Z392" s="121"/>
      <c r="AA392" s="121"/>
      <c r="AB392" s="121"/>
      <c r="AC392" s="121"/>
      <c r="AD392" s="121"/>
      <c r="AE392" s="121"/>
      <c r="AF392" s="121"/>
      <c r="AG392" s="121"/>
      <c r="AH392" s="121"/>
      <c r="AI392" s="121"/>
      <c r="AJ392" s="121"/>
      <c r="AK392" s="121"/>
      <c r="AL392" s="121"/>
      <c r="AM392" s="121"/>
      <c r="AN392" s="121"/>
      <c r="AO392" s="121"/>
      <c r="AP392" s="121"/>
      <c r="AQ392" s="121"/>
      <c r="AR392" s="121"/>
      <c r="AS392" s="121"/>
      <c r="AT392" s="121"/>
      <c r="AU392" s="121"/>
      <c r="AV392" s="121"/>
      <c r="AW392" s="121"/>
      <c r="AX392" s="121"/>
      <c r="AY392" s="121"/>
      <c r="AZ392" s="121"/>
      <c r="BA392" s="121"/>
      <c r="BB392" s="121"/>
      <c r="BC392" s="121"/>
      <c r="BD392" s="121"/>
      <c r="BE392" s="121"/>
      <c r="BF392" s="121"/>
      <c r="BG392" s="121"/>
      <c r="BH392" s="121"/>
      <c r="BI392" s="121"/>
      <c r="BJ392" s="121"/>
      <c r="BK392" s="121"/>
      <c r="BL392" s="121"/>
      <c r="BM392" s="121"/>
      <c r="BN392" s="121"/>
      <c r="BO392" s="121"/>
      <c r="BP392" s="121"/>
      <c r="BQ392" s="121"/>
      <c r="BR392" s="121"/>
      <c r="BS392" s="121"/>
      <c r="BT392" s="121"/>
      <c r="BU392" s="121"/>
      <c r="BV392" s="121"/>
      <c r="BW392" s="121"/>
      <c r="BX392" s="121"/>
      <c r="BY392" s="121"/>
      <c r="BZ392" s="121"/>
      <c r="CA392" s="121"/>
      <c r="CB392" s="121"/>
      <c r="CC392" s="121"/>
      <c r="CD392" s="121"/>
      <c r="CE392" s="121"/>
      <c r="CF392" s="121"/>
      <c r="CG392" s="121"/>
      <c r="CH392" s="121"/>
      <c r="CI392" s="121"/>
      <c r="CJ392" s="121"/>
      <c r="CK392" s="121"/>
      <c r="CL392" s="121"/>
      <c r="CM392" s="121"/>
      <c r="CN392" s="121"/>
      <c r="CO392" s="121"/>
      <c r="CP392" s="121"/>
      <c r="CU392" s="249"/>
      <c r="CV392" s="136"/>
      <c r="CW392" s="136"/>
    </row>
    <row r="393" spans="4:102" ht="24" customHeight="1" x14ac:dyDescent="0.25">
      <c r="D393" s="705" t="str">
        <f>IF(CX393&lt;&gt;"",CX393,"")</f>
        <v/>
      </c>
      <c r="E393" s="706"/>
      <c r="F393" s="706"/>
      <c r="G393" s="707"/>
      <c r="H393" s="244"/>
      <c r="I393" s="705"/>
      <c r="J393" s="706"/>
      <c r="K393" s="706"/>
      <c r="L393" s="706"/>
      <c r="M393" s="706"/>
      <c r="N393" s="706"/>
      <c r="O393" s="706"/>
      <c r="P393" s="706"/>
      <c r="Q393" s="707"/>
      <c r="R393" s="244"/>
      <c r="S393" s="705"/>
      <c r="T393" s="706"/>
      <c r="U393" s="706"/>
      <c r="V393" s="706"/>
      <c r="W393" s="706"/>
      <c r="X393" s="706"/>
      <c r="Y393" s="706"/>
      <c r="Z393" s="706"/>
      <c r="AA393" s="706"/>
      <c r="AB393" s="706"/>
      <c r="AC393" s="706"/>
      <c r="AD393" s="706"/>
      <c r="AE393" s="706"/>
      <c r="AF393" s="706"/>
      <c r="AG393" s="706"/>
      <c r="AH393" s="706"/>
      <c r="AI393" s="706"/>
      <c r="AJ393" s="706"/>
      <c r="AK393" s="706"/>
      <c r="AL393" s="706"/>
      <c r="AM393" s="706"/>
      <c r="AN393" s="706"/>
      <c r="AO393" s="707"/>
      <c r="AP393" s="245"/>
      <c r="AQ393" s="705"/>
      <c r="AR393" s="706"/>
      <c r="AS393" s="706"/>
      <c r="AT393" s="706"/>
      <c r="AU393" s="706"/>
      <c r="AV393" s="706"/>
      <c r="AW393" s="706"/>
      <c r="AX393" s="706"/>
      <c r="AY393" s="706"/>
      <c r="AZ393" s="706"/>
      <c r="BA393" s="706"/>
      <c r="BB393" s="706"/>
      <c r="BC393" s="707"/>
      <c r="BD393" s="244"/>
      <c r="BE393" s="705"/>
      <c r="BF393" s="706"/>
      <c r="BG393" s="706"/>
      <c r="BH393" s="706"/>
      <c r="BI393" s="706"/>
      <c r="BJ393" s="706"/>
      <c r="BK393" s="706"/>
      <c r="BL393" s="706"/>
      <c r="BM393" s="706"/>
      <c r="BN393" s="706"/>
      <c r="BO393" s="706"/>
      <c r="BP393" s="706"/>
      <c r="BQ393" s="706"/>
      <c r="BR393" s="706"/>
      <c r="BS393" s="706"/>
      <c r="BT393" s="706"/>
      <c r="BU393" s="706"/>
      <c r="BV393" s="706"/>
      <c r="BW393" s="706"/>
      <c r="BX393" s="706"/>
      <c r="BY393" s="706"/>
      <c r="BZ393" s="706"/>
      <c r="CA393" s="707"/>
      <c r="CB393" s="245"/>
      <c r="CC393" s="705"/>
      <c r="CD393" s="706"/>
      <c r="CE393" s="706"/>
      <c r="CF393" s="706"/>
      <c r="CG393" s="706"/>
      <c r="CH393" s="706"/>
      <c r="CI393" s="706"/>
      <c r="CJ393" s="706"/>
      <c r="CK393" s="706"/>
      <c r="CL393" s="706"/>
      <c r="CM393" s="706"/>
      <c r="CN393" s="706"/>
      <c r="CO393" s="707"/>
      <c r="CP393" s="136"/>
      <c r="CU393" s="127" t="str">
        <f>IF(CV393=0,"y","")</f>
        <v/>
      </c>
      <c r="CV393" s="248">
        <f>CV391-1</f>
        <v>-12</v>
      </c>
      <c r="CW393" s="248">
        <f>1+CW391</f>
        <v>15</v>
      </c>
      <c r="CX393" s="248" t="str">
        <f>IF(CV395&gt;=0,CW395,"")</f>
        <v/>
      </c>
    </row>
    <row r="394" spans="4:102" s="161" customFormat="1" ht="3" customHeight="1" x14ac:dyDescent="0.25">
      <c r="D394" s="121"/>
      <c r="E394" s="121"/>
      <c r="F394" s="121"/>
      <c r="G394" s="121"/>
      <c r="H394" s="121"/>
      <c r="I394" s="121"/>
      <c r="J394" s="121"/>
      <c r="K394" s="121"/>
      <c r="L394" s="121"/>
      <c r="M394" s="121"/>
      <c r="N394" s="121"/>
      <c r="O394" s="121"/>
      <c r="P394" s="121"/>
      <c r="Q394" s="121"/>
      <c r="R394" s="121"/>
      <c r="S394" s="121"/>
      <c r="T394" s="121"/>
      <c r="U394" s="121"/>
      <c r="V394" s="121"/>
      <c r="W394" s="121"/>
      <c r="X394" s="121"/>
      <c r="Y394" s="121"/>
      <c r="Z394" s="121"/>
      <c r="AA394" s="121"/>
      <c r="AB394" s="121"/>
      <c r="AC394" s="121"/>
      <c r="AD394" s="121"/>
      <c r="AE394" s="121"/>
      <c r="AF394" s="121"/>
      <c r="AG394" s="121"/>
      <c r="AH394" s="121"/>
      <c r="AI394" s="121"/>
      <c r="AJ394" s="121"/>
      <c r="AK394" s="121"/>
      <c r="AL394" s="121"/>
      <c r="AM394" s="121"/>
      <c r="AN394" s="121"/>
      <c r="AO394" s="121"/>
      <c r="AP394" s="121"/>
      <c r="AQ394" s="121"/>
      <c r="AR394" s="121"/>
      <c r="AS394" s="121"/>
      <c r="AT394" s="121"/>
      <c r="AU394" s="121"/>
      <c r="AV394" s="121"/>
      <c r="AW394" s="121"/>
      <c r="AX394" s="121"/>
      <c r="AY394" s="121"/>
      <c r="AZ394" s="121"/>
      <c r="BA394" s="121"/>
      <c r="BB394" s="121"/>
      <c r="BC394" s="121"/>
      <c r="BD394" s="121"/>
      <c r="BE394" s="121"/>
      <c r="BF394" s="121"/>
      <c r="BG394" s="121"/>
      <c r="BH394" s="121"/>
      <c r="BI394" s="121"/>
      <c r="BJ394" s="121"/>
      <c r="BK394" s="121"/>
      <c r="BL394" s="121"/>
      <c r="BM394" s="121"/>
      <c r="BN394" s="121"/>
      <c r="BO394" s="121"/>
      <c r="BP394" s="121"/>
      <c r="BQ394" s="121"/>
      <c r="BR394" s="121"/>
      <c r="BS394" s="121"/>
      <c r="BT394" s="121"/>
      <c r="BU394" s="121"/>
      <c r="BV394" s="121"/>
      <c r="BW394" s="121"/>
      <c r="BX394" s="121"/>
      <c r="BY394" s="121"/>
      <c r="BZ394" s="121"/>
      <c r="CA394" s="121"/>
      <c r="CB394" s="121"/>
      <c r="CC394" s="121"/>
      <c r="CD394" s="121"/>
      <c r="CE394" s="121"/>
      <c r="CF394" s="121"/>
      <c r="CG394" s="121"/>
      <c r="CH394" s="121"/>
      <c r="CI394" s="121"/>
      <c r="CJ394" s="121"/>
      <c r="CK394" s="121"/>
      <c r="CL394" s="121"/>
      <c r="CM394" s="121"/>
      <c r="CN394" s="121"/>
      <c r="CO394" s="121"/>
      <c r="CP394" s="121"/>
      <c r="CU394" s="249"/>
    </row>
    <row r="395" spans="4:102" ht="24" customHeight="1" x14ac:dyDescent="0.25">
      <c r="D395" s="705" t="str">
        <f>IF(CX395&lt;&gt;"",CX395,"")</f>
        <v/>
      </c>
      <c r="E395" s="706"/>
      <c r="F395" s="706"/>
      <c r="G395" s="707"/>
      <c r="H395" s="244"/>
      <c r="I395" s="705"/>
      <c r="J395" s="706"/>
      <c r="K395" s="706"/>
      <c r="L395" s="706"/>
      <c r="M395" s="706"/>
      <c r="N395" s="706"/>
      <c r="O395" s="706"/>
      <c r="P395" s="706"/>
      <c r="Q395" s="707"/>
      <c r="R395" s="244"/>
      <c r="S395" s="705"/>
      <c r="T395" s="706"/>
      <c r="U395" s="706"/>
      <c r="V395" s="706"/>
      <c r="W395" s="706"/>
      <c r="X395" s="706"/>
      <c r="Y395" s="706"/>
      <c r="Z395" s="706"/>
      <c r="AA395" s="706"/>
      <c r="AB395" s="706"/>
      <c r="AC395" s="706"/>
      <c r="AD395" s="706"/>
      <c r="AE395" s="706"/>
      <c r="AF395" s="706"/>
      <c r="AG395" s="706"/>
      <c r="AH395" s="706"/>
      <c r="AI395" s="706"/>
      <c r="AJ395" s="706"/>
      <c r="AK395" s="706"/>
      <c r="AL395" s="706"/>
      <c r="AM395" s="706"/>
      <c r="AN395" s="706"/>
      <c r="AO395" s="707"/>
      <c r="AP395" s="245"/>
      <c r="AQ395" s="705"/>
      <c r="AR395" s="706"/>
      <c r="AS395" s="706"/>
      <c r="AT395" s="706"/>
      <c r="AU395" s="706"/>
      <c r="AV395" s="706"/>
      <c r="AW395" s="706"/>
      <c r="AX395" s="706"/>
      <c r="AY395" s="706"/>
      <c r="AZ395" s="706"/>
      <c r="BA395" s="706"/>
      <c r="BB395" s="706"/>
      <c r="BC395" s="707"/>
      <c r="BD395" s="244"/>
      <c r="BE395" s="705"/>
      <c r="BF395" s="706"/>
      <c r="BG395" s="706"/>
      <c r="BH395" s="706"/>
      <c r="BI395" s="706"/>
      <c r="BJ395" s="706"/>
      <c r="BK395" s="706"/>
      <c r="BL395" s="706"/>
      <c r="BM395" s="706"/>
      <c r="BN395" s="706"/>
      <c r="BO395" s="706"/>
      <c r="BP395" s="706"/>
      <c r="BQ395" s="706"/>
      <c r="BR395" s="706"/>
      <c r="BS395" s="706"/>
      <c r="BT395" s="706"/>
      <c r="BU395" s="706"/>
      <c r="BV395" s="706"/>
      <c r="BW395" s="706"/>
      <c r="BX395" s="706"/>
      <c r="BY395" s="706"/>
      <c r="BZ395" s="706"/>
      <c r="CA395" s="707"/>
      <c r="CB395" s="245"/>
      <c r="CC395" s="705"/>
      <c r="CD395" s="706"/>
      <c r="CE395" s="706"/>
      <c r="CF395" s="706"/>
      <c r="CG395" s="706"/>
      <c r="CH395" s="706"/>
      <c r="CI395" s="706"/>
      <c r="CJ395" s="706"/>
      <c r="CK395" s="706"/>
      <c r="CL395" s="706"/>
      <c r="CM395" s="706"/>
      <c r="CN395" s="706"/>
      <c r="CO395" s="707"/>
      <c r="CP395" s="136"/>
      <c r="CU395" s="127" t="str">
        <f>IF(CV395=0,"y","")</f>
        <v/>
      </c>
      <c r="CV395" s="248">
        <f>CV393-1</f>
        <v>-13</v>
      </c>
      <c r="CW395" s="248">
        <f>1+CW393</f>
        <v>16</v>
      </c>
      <c r="CX395" s="248" t="str">
        <f>IF(CV397&gt;=0,CW397,"")</f>
        <v/>
      </c>
    </row>
    <row r="396" spans="4:102" ht="12" customHeight="1" x14ac:dyDescent="0.25">
      <c r="D396" s="244"/>
      <c r="E396" s="244"/>
      <c r="F396" s="244"/>
      <c r="G396" s="244"/>
      <c r="H396" s="244"/>
      <c r="I396" s="256"/>
      <c r="J396" s="256"/>
      <c r="K396" s="256"/>
      <c r="L396" s="256"/>
      <c r="M396" s="256"/>
      <c r="N396" s="256"/>
      <c r="O396" s="256"/>
      <c r="P396" s="256"/>
      <c r="Q396" s="256"/>
      <c r="R396" s="244"/>
      <c r="S396" s="244"/>
      <c r="T396" s="244"/>
      <c r="U396" s="244"/>
      <c r="V396" s="244"/>
      <c r="W396" s="244"/>
      <c r="X396" s="244"/>
      <c r="Y396" s="244"/>
      <c r="Z396" s="244"/>
      <c r="AA396" s="244"/>
      <c r="AB396" s="244"/>
      <c r="AC396" s="244"/>
      <c r="AD396" s="244"/>
      <c r="AE396" s="244"/>
      <c r="AF396" s="244"/>
      <c r="AG396" s="244"/>
      <c r="AH396" s="244"/>
      <c r="AI396" s="244"/>
      <c r="AJ396" s="244"/>
      <c r="AK396" s="244"/>
      <c r="AL396" s="244"/>
      <c r="AM396" s="244"/>
      <c r="AN396" s="244"/>
      <c r="AO396" s="244"/>
      <c r="AP396" s="245"/>
      <c r="AQ396" s="256"/>
      <c r="AR396" s="256"/>
      <c r="AS396" s="256"/>
      <c r="AT396" s="256"/>
      <c r="AU396" s="256"/>
      <c r="AV396" s="256"/>
      <c r="AW396" s="256"/>
      <c r="AX396" s="256"/>
      <c r="AY396" s="256"/>
      <c r="AZ396" s="256"/>
      <c r="BA396" s="256"/>
      <c r="BB396" s="256"/>
      <c r="BC396" s="256"/>
      <c r="BD396" s="244"/>
      <c r="BE396" s="244"/>
      <c r="BF396" s="244"/>
      <c r="BG396" s="244"/>
      <c r="BH396" s="244"/>
      <c r="BI396" s="244"/>
      <c r="BJ396" s="244"/>
      <c r="BK396" s="244"/>
      <c r="BL396" s="244"/>
      <c r="BM396" s="244"/>
      <c r="BN396" s="244"/>
      <c r="BO396" s="244"/>
      <c r="BP396" s="244"/>
      <c r="BQ396" s="244"/>
      <c r="BR396" s="244"/>
      <c r="BS396" s="244"/>
      <c r="BT396" s="244"/>
      <c r="BU396" s="244"/>
      <c r="BV396" s="244"/>
      <c r="BW396" s="244"/>
      <c r="BX396" s="244"/>
      <c r="BY396" s="244"/>
      <c r="BZ396" s="244"/>
      <c r="CA396" s="244"/>
      <c r="CB396" s="245"/>
      <c r="CC396" s="256"/>
      <c r="CD396" s="256"/>
      <c r="CE396" s="256"/>
      <c r="CF396" s="256"/>
      <c r="CG396" s="256"/>
      <c r="CH396" s="256"/>
      <c r="CI396" s="256"/>
      <c r="CJ396" s="256"/>
      <c r="CK396" s="256"/>
      <c r="CL396" s="256"/>
      <c r="CM396" s="256"/>
      <c r="CN396" s="256"/>
      <c r="CO396" s="256"/>
      <c r="CP396" s="136"/>
      <c r="CU396" s="249"/>
      <c r="CV396" s="161"/>
      <c r="CW396" s="161"/>
      <c r="CX396" s="161"/>
    </row>
    <row r="397" spans="4:102" s="136" customFormat="1" ht="13.2" customHeight="1" x14ac:dyDescent="0.25">
      <c r="E397" s="191" t="s">
        <v>316</v>
      </c>
      <c r="G397" s="146" t="s">
        <v>317</v>
      </c>
      <c r="CU397" s="127" t="str">
        <f>IF(CV397=0,"y","")</f>
        <v/>
      </c>
      <c r="CV397" s="248">
        <f>CV395-1</f>
        <v>-14</v>
      </c>
      <c r="CW397" s="248">
        <f>1+CW395</f>
        <v>17</v>
      </c>
      <c r="CX397" s="248">
        <f>IF(CV399&gt;=0,CW399,"")</f>
        <v>0</v>
      </c>
    </row>
    <row r="398" spans="4:102" s="136" customFormat="1" ht="13.2" customHeight="1" x14ac:dyDescent="0.25">
      <c r="E398" s="191" t="s">
        <v>316</v>
      </c>
      <c r="G398" s="146" t="s">
        <v>318</v>
      </c>
      <c r="CU398" s="249"/>
      <c r="CX398" s="161"/>
    </row>
    <row r="399" spans="4:102" s="136" customFormat="1" ht="13.2" customHeight="1" x14ac:dyDescent="0.25">
      <c r="E399" s="191" t="s">
        <v>316</v>
      </c>
      <c r="G399" s="138" t="s">
        <v>319</v>
      </c>
    </row>
    <row r="400" spans="4:102" s="136" customFormat="1" ht="13.2" hidden="1" customHeight="1" x14ac:dyDescent="0.25"/>
    <row r="401" spans="4:326" s="136" customFormat="1" ht="13.2" customHeight="1" x14ac:dyDescent="0.25">
      <c r="CK401" s="111" t="s">
        <v>320</v>
      </c>
    </row>
    <row r="402" spans="4:326" s="136" customFormat="1" ht="13.2" customHeight="1" x14ac:dyDescent="0.25"/>
    <row r="403" spans="4:326" s="136" customFormat="1" ht="13.2" customHeight="1" x14ac:dyDescent="0.25">
      <c r="CN403" s="173" t="s">
        <v>214</v>
      </c>
    </row>
    <row r="404" spans="4:326" s="136" customFormat="1" ht="13.2" customHeight="1" x14ac:dyDescent="0.25"/>
    <row r="405" spans="4:326" ht="13.2" customHeight="1" x14ac:dyDescent="0.25">
      <c r="D405" s="647" t="s">
        <v>321</v>
      </c>
      <c r="E405" s="647"/>
      <c r="F405" s="647"/>
      <c r="G405" s="647"/>
      <c r="H405" s="647"/>
      <c r="I405" s="647"/>
      <c r="J405" s="647"/>
      <c r="K405" s="647"/>
      <c r="L405" s="647"/>
      <c r="M405" s="647"/>
      <c r="N405" s="647"/>
      <c r="O405" s="647"/>
      <c r="P405" s="647"/>
      <c r="Q405" s="647"/>
      <c r="R405" s="647"/>
      <c r="S405" s="647"/>
      <c r="T405" s="647"/>
      <c r="U405" s="647"/>
      <c r="V405" s="647"/>
      <c r="W405" s="647"/>
      <c r="X405" s="647"/>
      <c r="Y405" s="647"/>
      <c r="Z405" s="647"/>
      <c r="AA405" s="647"/>
      <c r="AB405" s="647"/>
      <c r="AC405" s="647"/>
      <c r="AD405" s="647"/>
      <c r="AE405" s="647"/>
      <c r="AF405" s="647"/>
      <c r="AG405" s="647"/>
      <c r="AH405" s="647"/>
      <c r="AI405" s="647"/>
      <c r="AJ405" s="647"/>
      <c r="AK405" s="647"/>
      <c r="AL405" s="647"/>
      <c r="AM405" s="647"/>
      <c r="AN405" s="647"/>
      <c r="AO405" s="647"/>
      <c r="AP405" s="647"/>
      <c r="AQ405" s="647"/>
      <c r="AR405" s="647"/>
      <c r="AS405" s="647"/>
      <c r="AT405" s="647"/>
      <c r="AU405" s="647"/>
      <c r="AV405" s="647"/>
      <c r="AW405" s="647"/>
      <c r="AX405" s="647"/>
      <c r="AY405" s="647"/>
      <c r="AZ405" s="647"/>
      <c r="BA405" s="647"/>
      <c r="BB405" s="647"/>
      <c r="BC405" s="647"/>
      <c r="BD405" s="647"/>
      <c r="BE405" s="647"/>
      <c r="BF405" s="647"/>
      <c r="BG405" s="647"/>
      <c r="BH405" s="647"/>
      <c r="BI405" s="647"/>
      <c r="BJ405" s="647"/>
      <c r="BK405" s="647"/>
      <c r="BL405" s="647"/>
      <c r="BM405" s="647"/>
      <c r="BN405" s="647"/>
      <c r="BO405" s="647"/>
      <c r="BP405" s="647"/>
      <c r="BQ405" s="647"/>
      <c r="BR405" s="647"/>
      <c r="BS405" s="647"/>
      <c r="BT405" s="647"/>
      <c r="BU405" s="647"/>
      <c r="BV405" s="647"/>
      <c r="BW405" s="647"/>
      <c r="BX405" s="647"/>
      <c r="BY405" s="647"/>
      <c r="BZ405" s="647"/>
      <c r="CA405" s="647"/>
      <c r="CB405" s="647"/>
      <c r="CC405" s="647"/>
      <c r="CD405" s="647"/>
      <c r="CE405" s="647"/>
      <c r="CF405" s="647"/>
      <c r="CG405" s="647"/>
      <c r="CH405" s="647"/>
      <c r="CI405" s="647"/>
      <c r="CJ405" s="647"/>
      <c r="CK405" s="647"/>
      <c r="CL405" s="647"/>
      <c r="CM405" s="647"/>
      <c r="CN405" s="647"/>
      <c r="CO405" s="647"/>
      <c r="CP405" s="121"/>
    </row>
    <row r="406" spans="4:326" ht="3" customHeight="1" x14ac:dyDescent="0.25"/>
    <row r="407" spans="4:326" ht="13.2" customHeight="1" x14ac:dyDescent="0.25">
      <c r="D407" s="648" t="s">
        <v>322</v>
      </c>
      <c r="E407" s="649"/>
      <c r="F407" s="649"/>
      <c r="G407" s="649"/>
      <c r="H407" s="649"/>
      <c r="I407" s="649"/>
      <c r="J407" s="649"/>
      <c r="K407" s="649"/>
      <c r="L407" s="649"/>
      <c r="M407" s="649"/>
      <c r="N407" s="649"/>
      <c r="O407" s="649"/>
      <c r="P407" s="649"/>
      <c r="Q407" s="649"/>
      <c r="R407" s="649"/>
      <c r="S407" s="649"/>
      <c r="T407" s="649"/>
      <c r="U407" s="649"/>
      <c r="V407" s="649"/>
      <c r="W407" s="649"/>
      <c r="X407" s="649"/>
      <c r="Y407" s="649"/>
      <c r="Z407" s="649"/>
      <c r="AA407" s="649"/>
      <c r="AB407" s="649"/>
      <c r="AC407" s="649"/>
      <c r="AD407" s="649"/>
      <c r="AE407" s="649"/>
      <c r="AF407" s="649"/>
      <c r="AG407" s="649"/>
      <c r="AH407" s="649"/>
      <c r="AI407" s="649"/>
      <c r="AJ407" s="649"/>
      <c r="AK407" s="649"/>
      <c r="AL407" s="649"/>
      <c r="AM407" s="649"/>
      <c r="AN407" s="649"/>
      <c r="AO407" s="649"/>
      <c r="AP407" s="649"/>
      <c r="AQ407" s="649"/>
      <c r="AR407" s="649"/>
      <c r="AS407" s="649"/>
      <c r="AT407" s="649"/>
      <c r="AU407" s="649"/>
      <c r="AV407" s="649"/>
      <c r="AW407" s="649"/>
      <c r="AX407" s="649"/>
      <c r="AY407" s="649"/>
      <c r="AZ407" s="649"/>
      <c r="BA407" s="649"/>
      <c r="BB407" s="649"/>
      <c r="BC407" s="649"/>
      <c r="BD407" s="649"/>
      <c r="BE407" s="649"/>
      <c r="BF407" s="649"/>
      <c r="BG407" s="649"/>
      <c r="BH407" s="649"/>
      <c r="BI407" s="649"/>
      <c r="BJ407" s="649"/>
      <c r="BK407" s="649"/>
      <c r="BL407" s="649"/>
      <c r="BM407" s="649"/>
      <c r="BN407" s="649"/>
      <c r="BO407" s="649"/>
      <c r="BP407" s="649"/>
      <c r="BQ407" s="649"/>
      <c r="BR407" s="649"/>
      <c r="BS407" s="649"/>
      <c r="BT407" s="649"/>
      <c r="BU407" s="649"/>
      <c r="BV407" s="649"/>
      <c r="BW407" s="649"/>
      <c r="BX407" s="649"/>
      <c r="BY407" s="649"/>
      <c r="BZ407" s="649"/>
      <c r="CA407" s="649"/>
      <c r="CB407" s="649"/>
      <c r="CC407" s="649"/>
      <c r="CD407" s="649"/>
      <c r="CE407" s="649"/>
      <c r="CF407" s="649"/>
      <c r="CG407" s="649"/>
      <c r="CH407" s="649"/>
      <c r="CI407" s="649"/>
      <c r="CJ407" s="649"/>
      <c r="CK407" s="649"/>
      <c r="CL407" s="649"/>
      <c r="CM407" s="649"/>
      <c r="CN407" s="649"/>
      <c r="CO407" s="650"/>
      <c r="CP407" s="183"/>
      <c r="HX407" s="747" t="s">
        <v>368</v>
      </c>
      <c r="IP407" s="747" t="s">
        <v>368</v>
      </c>
      <c r="JI407" s="747" t="s">
        <v>368</v>
      </c>
      <c r="KB407" s="747" t="s">
        <v>368</v>
      </c>
      <c r="KT407" s="747" t="s">
        <v>369</v>
      </c>
      <c r="LN407" s="747" t="s">
        <v>369</v>
      </c>
    </row>
    <row r="408" spans="4:326" ht="3" customHeight="1" x14ac:dyDescent="0.25">
      <c r="E408" s="123"/>
      <c r="F408" s="123"/>
      <c r="G408" s="123"/>
      <c r="H408" s="123"/>
      <c r="I408" s="123"/>
      <c r="J408" s="123"/>
      <c r="K408" s="123"/>
      <c r="L408" s="123"/>
      <c r="M408" s="123"/>
      <c r="N408" s="123"/>
      <c r="O408" s="124">
        <v>1</v>
      </c>
      <c r="P408" s="124"/>
      <c r="Q408" s="124">
        <f>1+O408</f>
        <v>2</v>
      </c>
      <c r="R408" s="124"/>
      <c r="S408" s="124">
        <f>1+Q408</f>
        <v>3</v>
      </c>
      <c r="T408" s="124"/>
      <c r="U408" s="124">
        <f>1+S408</f>
        <v>4</v>
      </c>
      <c r="V408" s="124"/>
      <c r="W408" s="124">
        <f>1+U408</f>
        <v>5</v>
      </c>
      <c r="X408" s="124"/>
      <c r="Y408" s="124">
        <f>1+W408</f>
        <v>6</v>
      </c>
      <c r="Z408" s="124"/>
      <c r="AA408" s="124">
        <f>1+Y408</f>
        <v>7</v>
      </c>
      <c r="AB408" s="124"/>
      <c r="AC408" s="124">
        <f>1+AA408</f>
        <v>8</v>
      </c>
      <c r="AD408" s="124"/>
      <c r="AE408" s="124">
        <f>1+AC408</f>
        <v>9</v>
      </c>
      <c r="AF408" s="124"/>
      <c r="AG408" s="124">
        <f>1+AE408</f>
        <v>10</v>
      </c>
      <c r="AH408" s="124"/>
      <c r="AI408" s="124">
        <f>1+AG408</f>
        <v>11</v>
      </c>
      <c r="AJ408" s="124"/>
      <c r="AK408" s="124">
        <f>1+AI408</f>
        <v>12</v>
      </c>
      <c r="AL408" s="124"/>
      <c r="AM408" s="124">
        <f>1+AK408</f>
        <v>13</v>
      </c>
      <c r="AN408" s="124"/>
      <c r="AO408" s="124">
        <f>1+AM408</f>
        <v>14</v>
      </c>
      <c r="AP408" s="124"/>
      <c r="AQ408" s="124">
        <f>1+AO408</f>
        <v>15</v>
      </c>
      <c r="AR408" s="124"/>
      <c r="AS408" s="124">
        <f>1+AQ408</f>
        <v>16</v>
      </c>
      <c r="AT408" s="124"/>
      <c r="AU408" s="124">
        <f>1+AS408</f>
        <v>17</v>
      </c>
      <c r="AV408" s="124"/>
      <c r="AW408" s="124">
        <f>1+AU408</f>
        <v>18</v>
      </c>
      <c r="AX408" s="124"/>
      <c r="AY408" s="124">
        <f>1+AW408</f>
        <v>19</v>
      </c>
      <c r="AZ408" s="124"/>
      <c r="BA408" s="124">
        <f>1+AY408</f>
        <v>20</v>
      </c>
      <c r="BB408" s="124"/>
      <c r="BC408" s="124">
        <f>1+BA408</f>
        <v>21</v>
      </c>
      <c r="BD408" s="124"/>
      <c r="BE408" s="124">
        <f>1+BC408</f>
        <v>22</v>
      </c>
      <c r="BF408" s="124"/>
      <c r="BG408" s="124">
        <f>1+BE408</f>
        <v>23</v>
      </c>
      <c r="BH408" s="124"/>
      <c r="BI408" s="124">
        <f>1+BG408</f>
        <v>24</v>
      </c>
      <c r="BJ408" s="124"/>
      <c r="BK408" s="124">
        <f>1+BI408</f>
        <v>25</v>
      </c>
      <c r="BL408" s="124"/>
      <c r="BM408" s="124">
        <f>1+BK408</f>
        <v>26</v>
      </c>
      <c r="BN408" s="124"/>
      <c r="BO408" s="124">
        <f>1+BM408</f>
        <v>27</v>
      </c>
      <c r="BP408" s="124"/>
      <c r="BQ408" s="124">
        <f>1+BO408</f>
        <v>28</v>
      </c>
      <c r="BR408" s="124"/>
      <c r="BS408" s="124">
        <f>1+BQ408</f>
        <v>29</v>
      </c>
      <c r="BT408" s="124"/>
      <c r="BU408" s="124">
        <f>1+BS408</f>
        <v>30</v>
      </c>
      <c r="BV408" s="124"/>
      <c r="BW408" s="124">
        <f>1+BU408</f>
        <v>31</v>
      </c>
      <c r="BX408" s="124"/>
      <c r="BY408" s="124">
        <f>1+BW408</f>
        <v>32</v>
      </c>
      <c r="BZ408" s="124"/>
      <c r="CA408" s="124">
        <f>1+BY408</f>
        <v>33</v>
      </c>
      <c r="CB408" s="124"/>
      <c r="CC408" s="124">
        <f>1+CA408</f>
        <v>34</v>
      </c>
      <c r="CD408" s="124"/>
      <c r="CE408" s="124"/>
      <c r="CF408" s="124"/>
      <c r="CG408" s="124"/>
      <c r="CH408" s="124"/>
      <c r="CI408" s="124"/>
      <c r="CJ408" s="124">
        <f>1+CC408</f>
        <v>35</v>
      </c>
      <c r="CK408" s="124"/>
      <c r="CL408" s="124"/>
      <c r="CM408" s="124">
        <f>1+CJ408</f>
        <v>36</v>
      </c>
      <c r="CN408" s="124"/>
      <c r="CO408" s="124">
        <f>1+CM408</f>
        <v>37</v>
      </c>
      <c r="CP408" s="125"/>
      <c r="HX408" s="747"/>
      <c r="IP408" s="747"/>
      <c r="JI408" s="747"/>
      <c r="KB408" s="747"/>
      <c r="KT408" s="747"/>
      <c r="LN408" s="747"/>
    </row>
    <row r="409" spans="4:326" ht="13.2" customHeight="1" x14ac:dyDescent="0.25">
      <c r="D409" s="126" t="s">
        <v>218</v>
      </c>
      <c r="N409" s="127"/>
      <c r="O409" s="128" t="str">
        <f>CZ409</f>
        <v>N</v>
      </c>
      <c r="P409" s="129"/>
      <c r="Q409" s="128" t="str">
        <f>DB409</f>
        <v>/</v>
      </c>
      <c r="R409" s="129"/>
      <c r="S409" s="128" t="str">
        <f>DD409</f>
        <v>A</v>
      </c>
      <c r="T409" s="129"/>
      <c r="U409" s="128" t="str">
        <f>DF409</f>
        <v/>
      </c>
      <c r="V409" s="129"/>
      <c r="W409" s="128" t="str">
        <f>DH409</f>
        <v/>
      </c>
      <c r="X409" s="129"/>
      <c r="Y409" s="128" t="str">
        <f>DJ409</f>
        <v/>
      </c>
      <c r="Z409" s="129"/>
      <c r="AA409" s="128" t="str">
        <f>DL409</f>
        <v/>
      </c>
      <c r="AB409" s="129"/>
      <c r="AC409" s="128" t="str">
        <f>DN409</f>
        <v/>
      </c>
      <c r="AD409" s="129"/>
      <c r="AE409" s="128" t="str">
        <f>DP409</f>
        <v/>
      </c>
      <c r="AF409" s="129"/>
      <c r="AG409" s="128" t="str">
        <f>DR409</f>
        <v/>
      </c>
      <c r="AH409" s="129"/>
      <c r="AI409" s="128" t="str">
        <f>DT409</f>
        <v/>
      </c>
      <c r="AJ409" s="129"/>
      <c r="AK409" s="128" t="str">
        <f>DV409</f>
        <v/>
      </c>
      <c r="AL409" s="129"/>
      <c r="AM409" s="128" t="str">
        <f>DX409</f>
        <v/>
      </c>
      <c r="AN409" s="129"/>
      <c r="AO409" s="128" t="str">
        <f>DZ409</f>
        <v/>
      </c>
      <c r="AP409" s="127"/>
      <c r="AQ409" s="139" t="str">
        <f>EB409</f>
        <v/>
      </c>
      <c r="AR409" s="127"/>
      <c r="AS409" s="139" t="str">
        <f>ED409</f>
        <v/>
      </c>
      <c r="AT409" s="127"/>
      <c r="AU409" s="139" t="str">
        <f>EF409</f>
        <v/>
      </c>
      <c r="AV409" s="127"/>
      <c r="AW409" s="139" t="str">
        <f>EH409</f>
        <v/>
      </c>
      <c r="AX409" s="127"/>
      <c r="AY409" s="139" t="str">
        <f>EJ409</f>
        <v/>
      </c>
      <c r="AZ409" s="127"/>
      <c r="BA409" s="128" t="str">
        <f>EL409</f>
        <v/>
      </c>
      <c r="BB409" s="129"/>
      <c r="BC409" s="128" t="str">
        <f>EN409</f>
        <v/>
      </c>
      <c r="BD409" s="129"/>
      <c r="BE409" s="128" t="str">
        <f>EP409</f>
        <v/>
      </c>
      <c r="BF409" s="129"/>
      <c r="BG409" s="128" t="str">
        <f>ER409</f>
        <v/>
      </c>
      <c r="BH409" s="129"/>
      <c r="BI409" s="128" t="str">
        <f>ET409</f>
        <v/>
      </c>
      <c r="BJ409" s="129"/>
      <c r="BK409" s="128" t="str">
        <f>EV409</f>
        <v/>
      </c>
      <c r="BL409" s="129"/>
      <c r="BM409" s="128" t="str">
        <f>EX409</f>
        <v/>
      </c>
      <c r="BN409" s="129"/>
      <c r="BO409" s="128" t="str">
        <f>EZ409</f>
        <v/>
      </c>
      <c r="BP409" s="129"/>
      <c r="BQ409" s="128" t="str">
        <f>FB409</f>
        <v/>
      </c>
      <c r="BR409" s="129"/>
      <c r="BS409" s="128" t="str">
        <f>FD409</f>
        <v/>
      </c>
      <c r="BT409" s="129"/>
      <c r="BU409" s="128" t="str">
        <f>FF409</f>
        <v/>
      </c>
      <c r="BV409" s="129"/>
      <c r="BW409" s="128" t="str">
        <f>FH409</f>
        <v/>
      </c>
      <c r="BX409" s="129"/>
      <c r="BY409" s="128" t="str">
        <f>FJ409</f>
        <v/>
      </c>
      <c r="BZ409" s="129"/>
      <c r="CA409" s="128" t="str">
        <f>FL409</f>
        <v/>
      </c>
      <c r="CB409" s="127"/>
      <c r="CC409" s="139" t="str">
        <f>FN409</f>
        <v/>
      </c>
      <c r="CD409" s="127"/>
      <c r="CE409" s="139" t="str">
        <f>FP409</f>
        <v/>
      </c>
      <c r="CF409" s="127"/>
      <c r="CG409" s="139" t="str">
        <f>FR409</f>
        <v/>
      </c>
      <c r="CH409" s="127"/>
      <c r="CI409" s="139" t="str">
        <f>FT409</f>
        <v/>
      </c>
      <c r="CJ409" s="127"/>
      <c r="CK409" s="139" t="str">
        <f>FV409</f>
        <v/>
      </c>
      <c r="CL409" s="127"/>
      <c r="CM409" s="139" t="str">
        <f>FX409</f>
        <v/>
      </c>
      <c r="CN409" s="127"/>
      <c r="CO409" s="139" t="str">
        <f>FZ409</f>
        <v/>
      </c>
      <c r="CV409" s="651" t="str">
        <f>IF('TRUST VREALYS QUESTIONNAIRE'!T93="no",'J401'!HG409,"N/A")</f>
        <v>N/A</v>
      </c>
      <c r="CW409" s="652"/>
      <c r="CX409" s="653"/>
      <c r="CZ409" s="131" t="str">
        <f>MID($CV409,CZ$25,1)</f>
        <v>N</v>
      </c>
      <c r="DB409" s="131" t="str">
        <f>MID($CV409,DB$25,1)</f>
        <v>/</v>
      </c>
      <c r="DD409" s="131" t="str">
        <f>MID($CV409,DD$25,1)</f>
        <v>A</v>
      </c>
      <c r="DF409" s="131" t="str">
        <f>MID($CV409,DF$25,1)</f>
        <v/>
      </c>
      <c r="DH409" s="131" t="str">
        <f>MID($CV409,DH$25,1)</f>
        <v/>
      </c>
      <c r="DJ409" s="131" t="str">
        <f>MID($CV409,DJ$25,1)</f>
        <v/>
      </c>
      <c r="DL409" s="131" t="str">
        <f>MID($CV409,DL$25,1)</f>
        <v/>
      </c>
      <c r="DN409" s="131" t="str">
        <f>MID($CV409,DN$25,1)</f>
        <v/>
      </c>
      <c r="DP409" s="131" t="str">
        <f>MID($CV409,DP$25,1)</f>
        <v/>
      </c>
      <c r="DR409" s="131" t="str">
        <f>MID($CV409,DR$25,1)</f>
        <v/>
      </c>
      <c r="DT409" s="131" t="str">
        <f>MID($CV409,DT$25,1)</f>
        <v/>
      </c>
      <c r="DV409" s="131" t="str">
        <f>MID($CV409,DV$25,1)</f>
        <v/>
      </c>
      <c r="DX409" s="131" t="str">
        <f>MID($CV409,DX$25,1)</f>
        <v/>
      </c>
      <c r="DZ409" s="131" t="str">
        <f>MID($CV409,DZ$25,1)</f>
        <v/>
      </c>
      <c r="EB409" s="131" t="str">
        <f>MID($CV409,EB$25,1)</f>
        <v/>
      </c>
      <c r="ED409" s="131" t="str">
        <f>MID($CV409,ED$25,1)</f>
        <v/>
      </c>
      <c r="EF409" s="131" t="str">
        <f>MID($CV409,EF$25,1)</f>
        <v/>
      </c>
      <c r="EH409" s="131" t="str">
        <f>MID($CV409,EH$25,1)</f>
        <v/>
      </c>
      <c r="EJ409" s="131" t="str">
        <f>MID($CV409,EJ$25,1)</f>
        <v/>
      </c>
      <c r="EL409" s="131" t="str">
        <f>MID($CV409,EL$25,1)</f>
        <v/>
      </c>
      <c r="EN409" s="131" t="str">
        <f>MID($CV409,EN$25,1)</f>
        <v/>
      </c>
      <c r="EP409" s="131" t="str">
        <f>MID($CV409,EP$25,1)</f>
        <v/>
      </c>
      <c r="ER409" s="131" t="str">
        <f>MID($CV409,ER$25,1)</f>
        <v/>
      </c>
      <c r="ET409" s="131" t="str">
        <f>MID($CV409,ET$25,1)</f>
        <v/>
      </c>
      <c r="EV409" s="131" t="str">
        <f>MID($CV409,EV$25,1)</f>
        <v/>
      </c>
      <c r="EX409" s="131" t="str">
        <f>MID($CV409,EX$25,1)</f>
        <v/>
      </c>
      <c r="EZ409" s="131" t="str">
        <f>MID($CV409,EZ$25,1)</f>
        <v/>
      </c>
      <c r="FB409" s="131" t="str">
        <f>MID($CV409,FB$25,1)</f>
        <v/>
      </c>
      <c r="FD409" s="131" t="str">
        <f>MID($CV409,FD$25,1)</f>
        <v/>
      </c>
      <c r="FF409" s="131" t="str">
        <f>MID($CV409,FF$25,1)</f>
        <v/>
      </c>
      <c r="FH409" s="131" t="str">
        <f>MID($CV409,FH$25,1)</f>
        <v/>
      </c>
      <c r="FJ409" s="131" t="str">
        <f>MID($CV409,FJ$25,1)</f>
        <v/>
      </c>
      <c r="FL409" s="131" t="str">
        <f>MID($CV409,FL$25,1)</f>
        <v/>
      </c>
      <c r="FN409" s="131" t="str">
        <f>MID($CV409,FN$25,1)</f>
        <v/>
      </c>
      <c r="FP409" s="131" t="str">
        <f>MID($CV409,FP$25,1)</f>
        <v/>
      </c>
      <c r="FR409" s="131" t="str">
        <f>MID($CV409,FR$25,1)</f>
        <v/>
      </c>
      <c r="FT409" s="131" t="str">
        <f>MID($CV409,FT$25,1)</f>
        <v/>
      </c>
      <c r="FV409" s="131" t="str">
        <f>MID($CV409,FV$25,1)</f>
        <v/>
      </c>
      <c r="FX409" s="131" t="str">
        <f>MID($CV409,FX$25,1)</f>
        <v/>
      </c>
      <c r="FZ409" s="131" t="str">
        <f>MID($CV409,FZ$25,1)</f>
        <v/>
      </c>
      <c r="GB409" s="131" t="str">
        <f>MID($CV409,GB$25,1)</f>
        <v/>
      </c>
      <c r="GD409" s="131" t="str">
        <f>MID($CV409,GD$25,1)</f>
        <v/>
      </c>
      <c r="GF409" s="131" t="str">
        <f>MID($CV409,GF$25,1)</f>
        <v/>
      </c>
      <c r="GH409" s="131" t="str">
        <f>MID($CV409,GH$25,1)</f>
        <v/>
      </c>
      <c r="GJ409" s="131" t="str">
        <f>MID($CV409,GJ$25,1)</f>
        <v/>
      </c>
      <c r="GK409" s="161"/>
      <c r="GL409" s="161"/>
      <c r="GM409" s="161"/>
      <c r="GN409" s="161"/>
      <c r="GO409" s="161"/>
      <c r="GP409" s="161"/>
      <c r="GQ409" s="161"/>
      <c r="GR409" s="161"/>
      <c r="GS409" s="161"/>
      <c r="GT409" s="161"/>
      <c r="GU409" s="161"/>
      <c r="GV409" s="161"/>
      <c r="GW409" s="161"/>
      <c r="GX409" s="161"/>
      <c r="GY409" s="161"/>
      <c r="GZ409" s="161"/>
      <c r="HA409" s="161"/>
      <c r="HB409" s="161"/>
      <c r="HC409" s="161"/>
      <c r="HD409" s="161"/>
      <c r="HE409" s="161"/>
      <c r="HF409" s="161"/>
      <c r="HG409" s="712" t="str">
        <f>UPPER('TRUST VREALYS QUESTIONNAIRE'!H92)</f>
        <v/>
      </c>
      <c r="HH409" s="713"/>
      <c r="HI409" s="713"/>
      <c r="HJ409" s="713"/>
      <c r="HK409" s="713"/>
      <c r="HL409" s="713"/>
      <c r="HM409" s="713"/>
      <c r="HN409" s="713"/>
      <c r="HO409" s="713"/>
      <c r="HP409" s="713"/>
      <c r="HQ409" s="713"/>
      <c r="HR409" s="713"/>
      <c r="HS409" s="713"/>
      <c r="HT409" s="713"/>
      <c r="HU409" s="713"/>
      <c r="HV409" s="713"/>
      <c r="HW409" s="714"/>
      <c r="HX409" s="747"/>
      <c r="HY409" s="712" t="str">
        <f>SUBSTITUTE('TRUST VREALYS QUESTIONNAIRE'!H93," ","")</f>
        <v/>
      </c>
      <c r="HZ409" s="713"/>
      <c r="IA409" s="713"/>
      <c r="IB409" s="713"/>
      <c r="IC409" s="713"/>
      <c r="ID409" s="713"/>
      <c r="IE409" s="713"/>
      <c r="IF409" s="713"/>
      <c r="IG409" s="713"/>
      <c r="IH409" s="713"/>
      <c r="II409" s="713"/>
      <c r="IJ409" s="713"/>
      <c r="IK409" s="713"/>
      <c r="IL409" s="713"/>
      <c r="IM409" s="713"/>
      <c r="IN409" s="713"/>
      <c r="IO409" s="714"/>
      <c r="IP409" s="747"/>
      <c r="IR409" s="712" t="str">
        <f>UPPER('TRUST VREALYS QUESTIONNAIRE'!T94)</f>
        <v/>
      </c>
      <c r="IS409" s="713"/>
      <c r="IT409" s="713"/>
      <c r="IU409" s="713"/>
      <c r="IV409" s="713"/>
      <c r="IW409" s="713"/>
      <c r="IX409" s="713"/>
      <c r="IY409" s="713"/>
      <c r="IZ409" s="713"/>
      <c r="JA409" s="713"/>
      <c r="JB409" s="713"/>
      <c r="JC409" s="713"/>
      <c r="JD409" s="713"/>
      <c r="JE409" s="713"/>
      <c r="JF409" s="713"/>
      <c r="JG409" s="713"/>
      <c r="JH409" s="714"/>
      <c r="JI409" s="747"/>
      <c r="JJ409" s="712" t="str">
        <f>SUBSTITUTE('TRUST VREALYS QUESTIONNAIRE'!T96," ","")</f>
        <v/>
      </c>
      <c r="JK409" s="713"/>
      <c r="JL409" s="713"/>
      <c r="JM409" s="713"/>
      <c r="JN409" s="713"/>
      <c r="JO409" s="713"/>
      <c r="JP409" s="713"/>
      <c r="JQ409" s="713"/>
      <c r="JR409" s="713"/>
      <c r="JS409" s="713"/>
      <c r="JT409" s="713"/>
      <c r="JU409" s="713"/>
      <c r="JV409" s="713"/>
      <c r="JW409" s="713"/>
      <c r="JX409" s="713"/>
      <c r="JY409" s="713"/>
      <c r="JZ409" s="714"/>
      <c r="KB409" s="747"/>
      <c r="KC409" s="712" t="str">
        <f>UPPER('TRUST VREALYS QUESTIONNAIRE'!H92)</f>
        <v/>
      </c>
      <c r="KD409" s="713"/>
      <c r="KE409" s="713"/>
      <c r="KF409" s="713"/>
      <c r="KG409" s="713"/>
      <c r="KH409" s="713"/>
      <c r="KI409" s="713"/>
      <c r="KJ409" s="713"/>
      <c r="KK409" s="713"/>
      <c r="KL409" s="713"/>
      <c r="KM409" s="713"/>
      <c r="KN409" s="713"/>
      <c r="KO409" s="713"/>
      <c r="KP409" s="713"/>
      <c r="KQ409" s="713"/>
      <c r="KR409" s="713"/>
      <c r="KS409" s="714"/>
      <c r="KT409" s="747"/>
      <c r="KV409" s="712" t="str">
        <f>SUBSTITUTE('TRUST VREALYS QUESTIONNAIRE'!H93," ","")</f>
        <v/>
      </c>
      <c r="KW409" s="713"/>
      <c r="KX409" s="713"/>
      <c r="KY409" s="713"/>
      <c r="KZ409" s="713"/>
      <c r="LA409" s="713"/>
      <c r="LB409" s="713"/>
      <c r="LC409" s="713"/>
      <c r="LD409" s="713"/>
      <c r="LE409" s="713"/>
      <c r="LF409" s="713"/>
      <c r="LG409" s="713"/>
      <c r="LH409" s="713"/>
      <c r="LI409" s="713"/>
      <c r="LJ409" s="713"/>
      <c r="LK409" s="713"/>
      <c r="LL409" s="714"/>
      <c r="LN409" s="747"/>
    </row>
    <row r="410" spans="4:326" ht="3" customHeight="1" x14ac:dyDescent="0.25">
      <c r="E410" s="126"/>
      <c r="N410" s="127"/>
      <c r="O410" s="176"/>
      <c r="P410" s="127"/>
      <c r="Q410" s="176"/>
      <c r="R410" s="127"/>
      <c r="S410" s="176"/>
      <c r="T410" s="127"/>
      <c r="U410" s="176"/>
      <c r="V410" s="127"/>
      <c r="W410" s="176"/>
      <c r="X410" s="127"/>
      <c r="Y410" s="176"/>
      <c r="Z410" s="127"/>
      <c r="AA410" s="176"/>
      <c r="AB410" s="127"/>
      <c r="AC410" s="176"/>
      <c r="AD410" s="127"/>
      <c r="AE410" s="176"/>
      <c r="AF410" s="127"/>
      <c r="AG410" s="176"/>
      <c r="AH410" s="127"/>
      <c r="AI410" s="176"/>
      <c r="AJ410" s="127"/>
      <c r="AK410" s="176"/>
      <c r="AL410" s="127"/>
      <c r="AM410" s="176"/>
      <c r="AN410" s="127"/>
      <c r="AO410" s="176"/>
      <c r="AP410" s="127"/>
      <c r="AQ410" s="176"/>
      <c r="AR410" s="127"/>
      <c r="AS410" s="176"/>
      <c r="AT410" s="127"/>
      <c r="AU410" s="176"/>
      <c r="AV410" s="127"/>
      <c r="AW410" s="176"/>
      <c r="AX410" s="127"/>
      <c r="AY410" s="176"/>
      <c r="AZ410" s="127"/>
      <c r="BA410" s="176"/>
      <c r="BB410" s="127"/>
      <c r="BC410" s="176"/>
      <c r="BD410" s="127"/>
      <c r="BE410" s="176"/>
      <c r="BF410" s="127"/>
      <c r="BG410" s="176"/>
      <c r="BH410" s="127"/>
      <c r="BI410" s="176"/>
      <c r="BJ410" s="127"/>
      <c r="BK410" s="176"/>
      <c r="BL410" s="127"/>
      <c r="BM410" s="176"/>
      <c r="BN410" s="127"/>
      <c r="BO410" s="176"/>
      <c r="BP410" s="127"/>
      <c r="BQ410" s="176"/>
      <c r="BR410" s="127"/>
      <c r="BS410" s="176"/>
      <c r="BT410" s="127"/>
      <c r="BU410" s="176"/>
      <c r="BV410" s="127"/>
      <c r="BW410" s="176"/>
      <c r="BX410" s="127"/>
      <c r="BY410" s="176"/>
      <c r="BZ410" s="127"/>
      <c r="CA410" s="176"/>
      <c r="CB410" s="127"/>
      <c r="CC410" s="176"/>
      <c r="CD410" s="127"/>
      <c r="CE410" s="176"/>
      <c r="CF410" s="127"/>
      <c r="CG410" s="176"/>
      <c r="CH410" s="127"/>
      <c r="CI410" s="178"/>
      <c r="CJ410" s="178"/>
      <c r="CK410" s="178"/>
      <c r="CL410" s="127"/>
      <c r="CM410" s="176"/>
      <c r="CN410" s="127"/>
      <c r="CO410" s="176"/>
      <c r="CV410" s="161"/>
      <c r="CW410" s="161"/>
      <c r="CX410" s="161"/>
      <c r="CY410" s="161"/>
      <c r="CZ410" s="161"/>
      <c r="DA410" s="161"/>
      <c r="DB410" s="161"/>
      <c r="DC410" s="161"/>
      <c r="DD410" s="161"/>
      <c r="DE410" s="161"/>
      <c r="DF410" s="161"/>
      <c r="DG410" s="161"/>
      <c r="DH410" s="161"/>
      <c r="DI410" s="161"/>
      <c r="DJ410" s="161"/>
      <c r="DK410" s="161"/>
      <c r="DL410" s="161"/>
      <c r="DM410" s="161"/>
      <c r="DN410" s="161"/>
      <c r="DO410" s="161"/>
      <c r="DP410" s="161"/>
      <c r="DQ410" s="161"/>
      <c r="DR410" s="161"/>
      <c r="DS410" s="161"/>
      <c r="DT410" s="161"/>
      <c r="DU410" s="161"/>
      <c r="DV410" s="161"/>
      <c r="DW410" s="161"/>
      <c r="DX410" s="161"/>
      <c r="DY410" s="161"/>
      <c r="DZ410" s="161"/>
      <c r="EA410" s="161"/>
      <c r="EB410" s="161"/>
      <c r="EC410" s="161"/>
      <c r="ED410" s="161"/>
      <c r="EE410" s="161"/>
      <c r="EF410" s="161"/>
      <c r="EG410" s="161"/>
      <c r="EH410" s="161"/>
      <c r="EI410" s="161"/>
      <c r="EJ410" s="161"/>
      <c r="EK410" s="161"/>
      <c r="EL410" s="161"/>
      <c r="EM410" s="161"/>
      <c r="EN410" s="161"/>
      <c r="EO410" s="161"/>
      <c r="EP410" s="161"/>
      <c r="EQ410" s="161"/>
      <c r="ER410" s="161"/>
      <c r="ES410" s="161"/>
      <c r="ET410" s="161"/>
      <c r="EU410" s="161"/>
      <c r="EV410" s="161"/>
      <c r="EW410" s="161"/>
      <c r="EX410" s="161"/>
      <c r="EY410" s="161"/>
      <c r="EZ410" s="161"/>
      <c r="FA410" s="161"/>
      <c r="FB410" s="161"/>
      <c r="FC410" s="161"/>
      <c r="FD410" s="161"/>
      <c r="FE410" s="161"/>
      <c r="FF410" s="161"/>
      <c r="FG410" s="161"/>
      <c r="FH410" s="161"/>
      <c r="FI410" s="161"/>
      <c r="FJ410" s="161"/>
      <c r="FK410" s="161"/>
      <c r="FL410" s="161"/>
      <c r="FM410" s="161"/>
      <c r="FN410" s="161"/>
      <c r="FO410" s="161"/>
      <c r="FP410" s="161"/>
      <c r="FQ410" s="161"/>
      <c r="FR410" s="161"/>
      <c r="FS410" s="161"/>
      <c r="FT410" s="161"/>
      <c r="FU410" s="161"/>
      <c r="FV410" s="161"/>
      <c r="FW410" s="161"/>
      <c r="FX410" s="161"/>
      <c r="FY410" s="161"/>
      <c r="FZ410" s="161"/>
      <c r="GA410" s="161"/>
      <c r="GB410" s="161"/>
      <c r="GC410" s="161"/>
      <c r="GD410" s="161"/>
      <c r="GE410" s="161"/>
      <c r="GF410" s="161"/>
      <c r="GG410" s="161"/>
      <c r="GH410" s="161"/>
      <c r="GI410" s="161"/>
      <c r="GJ410" s="161"/>
      <c r="GK410" s="161"/>
      <c r="GL410" s="161"/>
      <c r="GM410" s="161"/>
      <c r="GN410" s="161"/>
      <c r="GO410" s="161"/>
      <c r="GP410" s="161"/>
      <c r="GQ410" s="161"/>
      <c r="GR410" s="161"/>
      <c r="GS410" s="161"/>
      <c r="GT410" s="161"/>
      <c r="GU410" s="161"/>
      <c r="GV410" s="161"/>
      <c r="GW410" s="161"/>
      <c r="GX410" s="161"/>
      <c r="GY410" s="161"/>
      <c r="GZ410" s="161"/>
      <c r="HA410" s="161"/>
      <c r="HB410" s="161"/>
      <c r="HC410" s="161"/>
      <c r="HD410" s="161"/>
      <c r="HE410" s="161"/>
      <c r="HF410" s="161"/>
    </row>
    <row r="411" spans="4:326" ht="13.2" customHeight="1" x14ac:dyDescent="0.25">
      <c r="E411" s="126"/>
      <c r="N411" s="127"/>
      <c r="O411" s="369"/>
      <c r="P411" s="127"/>
      <c r="Q411" s="369"/>
      <c r="R411" s="127"/>
      <c r="S411" s="369"/>
      <c r="T411" s="127"/>
      <c r="U411" s="369"/>
      <c r="V411" s="127"/>
      <c r="W411" s="369"/>
      <c r="X411" s="127"/>
      <c r="Y411" s="369"/>
      <c r="Z411" s="127"/>
      <c r="AA411" s="369"/>
      <c r="AB411" s="127"/>
      <c r="AC411" s="369"/>
      <c r="AD411" s="127"/>
      <c r="AE411" s="369"/>
      <c r="AF411" s="127"/>
      <c r="AG411" s="369"/>
      <c r="AH411" s="127"/>
      <c r="AI411" s="369"/>
      <c r="AJ411" s="127"/>
      <c r="AK411" s="369"/>
      <c r="AL411" s="127"/>
      <c r="AM411" s="369"/>
      <c r="AN411" s="127"/>
      <c r="AO411" s="369"/>
      <c r="AP411" s="127"/>
      <c r="AQ411" s="369"/>
      <c r="AR411" s="127"/>
      <c r="AS411" s="369"/>
      <c r="AT411" s="127"/>
      <c r="AU411" s="369"/>
      <c r="AV411" s="127"/>
      <c r="AW411" s="369"/>
      <c r="AX411" s="127"/>
      <c r="AY411" s="369"/>
      <c r="AZ411" s="127"/>
      <c r="BA411" s="369"/>
      <c r="BB411" s="127"/>
      <c r="BC411" s="369"/>
      <c r="BD411" s="127"/>
      <c r="BE411" s="369"/>
      <c r="BF411" s="127"/>
      <c r="BG411" s="369"/>
      <c r="BH411" s="127"/>
      <c r="BI411" s="369"/>
      <c r="BJ411" s="127"/>
      <c r="BK411" s="369"/>
      <c r="BL411" s="127"/>
      <c r="BM411" s="369"/>
      <c r="BN411" s="127"/>
      <c r="BO411" s="369"/>
      <c r="BP411" s="127"/>
      <c r="BQ411" s="369"/>
      <c r="BR411" s="127"/>
      <c r="BS411" s="369"/>
      <c r="BT411" s="127"/>
      <c r="BU411" s="369"/>
      <c r="BV411" s="127"/>
      <c r="BW411" s="369"/>
      <c r="BX411" s="127"/>
      <c r="BY411" s="369"/>
      <c r="BZ411" s="127"/>
      <c r="CA411" s="369"/>
      <c r="CB411" s="127"/>
      <c r="CC411" s="369"/>
      <c r="CD411" s="127"/>
      <c r="CE411" s="369"/>
      <c r="CF411" s="127"/>
      <c r="CG411" s="369"/>
      <c r="CH411" s="127"/>
      <c r="CI411" s="369"/>
      <c r="CJ411" s="127"/>
      <c r="CK411" s="369"/>
      <c r="CL411" s="127"/>
      <c r="CM411" s="369"/>
      <c r="CN411" s="127"/>
      <c r="CO411" s="369"/>
      <c r="CV411" s="161"/>
      <c r="CW411" s="161"/>
      <c r="CX411" s="161"/>
      <c r="CY411" s="161"/>
      <c r="CZ411" s="161"/>
      <c r="DA411" s="161"/>
      <c r="DB411" s="161"/>
      <c r="DC411" s="161"/>
      <c r="DD411" s="161"/>
      <c r="DE411" s="161"/>
      <c r="DF411" s="161"/>
      <c r="DG411" s="161"/>
      <c r="DH411" s="161"/>
      <c r="DI411" s="161"/>
      <c r="DJ411" s="161"/>
      <c r="DK411" s="161"/>
      <c r="DL411" s="161"/>
      <c r="DM411" s="161"/>
      <c r="DN411" s="161"/>
      <c r="DO411" s="161"/>
      <c r="DP411" s="161"/>
      <c r="DQ411" s="161"/>
      <c r="DR411" s="161"/>
      <c r="DS411" s="161"/>
      <c r="DT411" s="161"/>
      <c r="DU411" s="161"/>
      <c r="DV411" s="161"/>
      <c r="DW411" s="161"/>
      <c r="DX411" s="161"/>
      <c r="DY411" s="161"/>
      <c r="DZ411" s="161"/>
      <c r="EA411" s="161"/>
      <c r="EB411" s="161"/>
      <c r="EC411" s="161"/>
      <c r="ED411" s="161"/>
      <c r="EE411" s="161"/>
      <c r="EF411" s="161"/>
      <c r="EG411" s="161"/>
      <c r="EH411" s="161"/>
      <c r="EI411" s="161"/>
      <c r="EJ411" s="161"/>
      <c r="EK411" s="161"/>
      <c r="EL411" s="161"/>
      <c r="EM411" s="161"/>
      <c r="EN411" s="161"/>
      <c r="EO411" s="161"/>
      <c r="EP411" s="161"/>
      <c r="EQ411" s="161"/>
      <c r="ER411" s="161"/>
      <c r="ES411" s="161"/>
      <c r="ET411" s="161"/>
      <c r="EU411" s="161"/>
      <c r="EV411" s="161"/>
      <c r="EW411" s="161"/>
      <c r="EX411" s="161"/>
      <c r="EY411" s="161"/>
      <c r="EZ411" s="161"/>
      <c r="FA411" s="161"/>
      <c r="FB411" s="161"/>
      <c r="FC411" s="161"/>
      <c r="FD411" s="161"/>
      <c r="FE411" s="161"/>
      <c r="FF411" s="161"/>
      <c r="FG411" s="161"/>
      <c r="FH411" s="161"/>
      <c r="FI411" s="161"/>
      <c r="FJ411" s="161"/>
      <c r="FK411" s="161"/>
      <c r="FL411" s="161"/>
      <c r="FM411" s="161"/>
      <c r="FN411" s="161"/>
      <c r="FO411" s="161"/>
      <c r="FP411" s="161"/>
      <c r="FQ411" s="161"/>
      <c r="FR411" s="161"/>
      <c r="FS411" s="161"/>
      <c r="FT411" s="161"/>
      <c r="FU411" s="161"/>
      <c r="FV411" s="161"/>
      <c r="FW411" s="161"/>
      <c r="FX411" s="161"/>
      <c r="FY411" s="161"/>
      <c r="FZ411" s="161"/>
      <c r="GA411" s="161"/>
      <c r="GB411" s="161"/>
      <c r="GC411" s="161"/>
      <c r="GD411" s="161"/>
      <c r="GE411" s="161"/>
      <c r="GF411" s="161"/>
      <c r="GG411" s="161"/>
      <c r="GH411" s="161"/>
      <c r="GI411" s="161"/>
      <c r="GJ411" s="161"/>
      <c r="GK411" s="161"/>
      <c r="GL411" s="161"/>
      <c r="GM411" s="161"/>
      <c r="GN411" s="161"/>
      <c r="GO411" s="161"/>
      <c r="GP411" s="161"/>
      <c r="GQ411" s="161"/>
      <c r="GR411" s="161"/>
      <c r="GS411" s="161"/>
      <c r="GT411" s="161"/>
      <c r="GU411" s="161"/>
      <c r="GV411" s="161"/>
      <c r="GW411" s="161"/>
      <c r="GX411" s="161"/>
      <c r="GY411" s="161"/>
      <c r="GZ411" s="161"/>
      <c r="HA411" s="161"/>
      <c r="HB411" s="161"/>
      <c r="HC411" s="161"/>
      <c r="HD411" s="161"/>
      <c r="HE411" s="161"/>
      <c r="HF411" s="161"/>
      <c r="IR411" s="712" t="str">
        <f>UPPER('TRUST VREALYS QUESTIONNAIRE'!T95)</f>
        <v/>
      </c>
      <c r="IS411" s="713"/>
      <c r="IT411" s="713"/>
      <c r="IU411" s="713"/>
      <c r="IV411" s="713"/>
      <c r="IW411" s="713"/>
      <c r="IX411" s="713"/>
      <c r="IY411" s="713"/>
      <c r="IZ411" s="713"/>
      <c r="JA411" s="713"/>
      <c r="JB411" s="713"/>
      <c r="JC411" s="713"/>
      <c r="JD411" s="713"/>
      <c r="JE411" s="713"/>
      <c r="JF411" s="713"/>
      <c r="JG411" s="713"/>
      <c r="JH411" s="714"/>
      <c r="KC411" s="712" t="str">
        <f>UPPER('TRUST VREALYS QUESTIONNAIRE'!M92)</f>
        <v/>
      </c>
      <c r="KD411" s="713"/>
      <c r="KE411" s="713"/>
      <c r="KF411" s="713"/>
      <c r="KG411" s="713"/>
      <c r="KH411" s="713"/>
      <c r="KI411" s="713"/>
      <c r="KJ411" s="713"/>
      <c r="KK411" s="713"/>
      <c r="KL411" s="713"/>
      <c r="KM411" s="713"/>
      <c r="KN411" s="713"/>
      <c r="KO411" s="713"/>
      <c r="KP411" s="713"/>
      <c r="KQ411" s="713"/>
      <c r="KR411" s="713"/>
      <c r="KS411" s="714"/>
    </row>
    <row r="412" spans="4:326" ht="3" customHeight="1" x14ac:dyDescent="0.25">
      <c r="E412" s="126"/>
      <c r="N412" s="127"/>
      <c r="O412" s="127"/>
      <c r="P412" s="127"/>
      <c r="Q412" s="127"/>
      <c r="R412" s="127"/>
      <c r="S412" s="127"/>
      <c r="T412" s="127"/>
      <c r="U412" s="127"/>
      <c r="V412" s="127"/>
      <c r="W412" s="127"/>
      <c r="X412" s="127"/>
      <c r="Y412" s="127"/>
      <c r="Z412" s="127"/>
      <c r="AA412" s="127"/>
      <c r="AB412" s="127"/>
      <c r="AC412" s="127"/>
      <c r="AD412" s="127"/>
      <c r="AE412" s="127"/>
      <c r="AF412" s="127"/>
      <c r="AG412" s="127"/>
      <c r="AH412" s="127"/>
      <c r="AI412" s="127"/>
      <c r="AJ412" s="127"/>
      <c r="AK412" s="127"/>
      <c r="AL412" s="127"/>
      <c r="AM412" s="127"/>
      <c r="AN412" s="127"/>
      <c r="AO412" s="127"/>
      <c r="AP412" s="127"/>
      <c r="AQ412" s="127"/>
      <c r="AR412" s="127"/>
      <c r="AS412" s="127"/>
      <c r="AT412" s="127"/>
      <c r="AU412" s="127"/>
      <c r="AV412" s="127"/>
      <c r="AW412" s="127"/>
      <c r="AX412" s="127"/>
      <c r="AY412" s="127"/>
      <c r="AZ412" s="127"/>
      <c r="BA412" s="127"/>
      <c r="BB412" s="127"/>
      <c r="BC412" s="127"/>
      <c r="BD412" s="127"/>
      <c r="BE412" s="127"/>
      <c r="BF412" s="127"/>
      <c r="BG412" s="127"/>
      <c r="BH412" s="127"/>
      <c r="BI412" s="127"/>
      <c r="BJ412" s="127"/>
      <c r="BK412" s="127"/>
      <c r="BL412" s="127"/>
      <c r="BM412" s="127"/>
      <c r="BN412" s="127"/>
      <c r="BO412" s="127"/>
      <c r="BP412" s="127"/>
      <c r="BQ412" s="127"/>
      <c r="BR412" s="127"/>
      <c r="BS412" s="127"/>
      <c r="BT412" s="127"/>
      <c r="BU412" s="127"/>
      <c r="BV412" s="127"/>
      <c r="BW412" s="127"/>
      <c r="BX412" s="127"/>
      <c r="BY412" s="127"/>
      <c r="BZ412" s="127"/>
      <c r="CA412" s="127"/>
      <c r="CB412" s="127"/>
      <c r="CC412" s="127"/>
      <c r="CD412" s="127"/>
      <c r="CE412" s="127"/>
      <c r="CF412" s="127"/>
      <c r="CG412" s="127"/>
      <c r="CH412" s="127"/>
      <c r="CI412" s="127"/>
      <c r="CJ412" s="127"/>
      <c r="CK412" s="127"/>
      <c r="CL412" s="127"/>
      <c r="CM412" s="127"/>
      <c r="CN412" s="127"/>
      <c r="CO412" s="127"/>
      <c r="CV412" s="161"/>
      <c r="CW412" s="161"/>
      <c r="CX412" s="161"/>
      <c r="CY412" s="161"/>
      <c r="CZ412" s="161"/>
      <c r="DA412" s="161"/>
      <c r="DB412" s="161"/>
      <c r="DC412" s="161"/>
      <c r="DD412" s="161"/>
      <c r="DE412" s="161"/>
      <c r="DF412" s="161"/>
      <c r="DG412" s="161"/>
      <c r="DH412" s="161"/>
      <c r="DI412" s="161"/>
      <c r="DJ412" s="161"/>
      <c r="DK412" s="161"/>
      <c r="DL412" s="161"/>
      <c r="DM412" s="161"/>
      <c r="DN412" s="161"/>
      <c r="DO412" s="161"/>
      <c r="DP412" s="161"/>
      <c r="DQ412" s="161"/>
      <c r="DR412" s="161"/>
      <c r="DS412" s="161"/>
      <c r="DT412" s="161"/>
      <c r="DU412" s="161"/>
      <c r="DV412" s="161"/>
      <c r="DW412" s="161"/>
      <c r="DX412" s="161"/>
      <c r="DY412" s="161"/>
      <c r="DZ412" s="161"/>
      <c r="EA412" s="161"/>
      <c r="EB412" s="161"/>
      <c r="EC412" s="161"/>
      <c r="ED412" s="161"/>
      <c r="EE412" s="161"/>
      <c r="EF412" s="161"/>
      <c r="EG412" s="161"/>
      <c r="EH412" s="161"/>
      <c r="EI412" s="161"/>
      <c r="EJ412" s="161"/>
      <c r="EK412" s="161"/>
      <c r="EL412" s="161"/>
      <c r="EM412" s="161"/>
      <c r="EN412" s="161"/>
      <c r="EO412" s="161"/>
      <c r="EP412" s="161"/>
      <c r="EQ412" s="161"/>
      <c r="ER412" s="161"/>
      <c r="ES412" s="161"/>
      <c r="ET412" s="161"/>
      <c r="EU412" s="161"/>
      <c r="EV412" s="161"/>
      <c r="EW412" s="161"/>
      <c r="EX412" s="161"/>
      <c r="EY412" s="161"/>
      <c r="EZ412" s="161"/>
      <c r="FA412" s="161"/>
      <c r="FB412" s="161"/>
      <c r="FC412" s="161"/>
      <c r="FD412" s="161"/>
      <c r="FE412" s="161"/>
      <c r="FF412" s="161"/>
      <c r="FG412" s="161"/>
      <c r="FH412" s="161"/>
      <c r="FI412" s="161"/>
      <c r="FJ412" s="161"/>
      <c r="FK412" s="161"/>
      <c r="FL412" s="161"/>
      <c r="FM412" s="161"/>
      <c r="FN412" s="161"/>
      <c r="FO412" s="161"/>
      <c r="FP412" s="161"/>
      <c r="FQ412" s="161"/>
      <c r="FR412" s="161"/>
      <c r="FS412" s="161"/>
      <c r="FT412" s="161"/>
      <c r="FU412" s="161"/>
      <c r="FV412" s="161"/>
      <c r="FW412" s="161"/>
      <c r="FX412" s="161"/>
      <c r="FY412" s="161"/>
      <c r="FZ412" s="161"/>
      <c r="GA412" s="161"/>
      <c r="GB412" s="161"/>
      <c r="GC412" s="161"/>
      <c r="GD412" s="161"/>
      <c r="GE412" s="161"/>
      <c r="GF412" s="161"/>
      <c r="GG412" s="161"/>
      <c r="GH412" s="161"/>
      <c r="GI412" s="161"/>
      <c r="GJ412" s="161"/>
      <c r="GK412" s="161"/>
      <c r="GL412" s="161"/>
      <c r="GM412" s="161"/>
      <c r="GN412" s="161"/>
      <c r="GO412" s="161"/>
      <c r="GP412" s="161"/>
      <c r="GQ412" s="161"/>
      <c r="GR412" s="161"/>
      <c r="GS412" s="161"/>
      <c r="GT412" s="161"/>
      <c r="GU412" s="161"/>
      <c r="GV412" s="161"/>
      <c r="GW412" s="161"/>
      <c r="GX412" s="161"/>
      <c r="GY412" s="161"/>
      <c r="GZ412" s="161"/>
      <c r="HA412" s="161"/>
      <c r="HB412" s="161"/>
      <c r="HC412" s="161"/>
      <c r="HD412" s="161"/>
      <c r="HE412" s="161"/>
      <c r="HF412" s="161"/>
    </row>
    <row r="413" spans="4:326" ht="13.2" customHeight="1" x14ac:dyDescent="0.25">
      <c r="D413" s="126" t="s">
        <v>219</v>
      </c>
      <c r="N413" s="132"/>
      <c r="O413" s="128" t="str">
        <f>CZ413</f>
        <v>N</v>
      </c>
      <c r="P413" s="129"/>
      <c r="Q413" s="128" t="str">
        <f>DB413</f>
        <v>/</v>
      </c>
      <c r="R413" s="129"/>
      <c r="S413" s="128" t="str">
        <f>DD413</f>
        <v>A</v>
      </c>
      <c r="T413" s="129"/>
      <c r="U413" s="128" t="str">
        <f>DF413</f>
        <v/>
      </c>
      <c r="V413" s="129"/>
      <c r="W413" s="128" t="str">
        <f>DH413</f>
        <v/>
      </c>
      <c r="X413" s="129"/>
      <c r="Y413" s="128" t="str">
        <f>DJ413</f>
        <v/>
      </c>
      <c r="Z413" s="129"/>
      <c r="AA413" s="128" t="str">
        <f>DL413</f>
        <v/>
      </c>
      <c r="AB413" s="129"/>
      <c r="AC413" s="128" t="str">
        <f>DN413</f>
        <v/>
      </c>
      <c r="AD413" s="129"/>
      <c r="AE413" s="128" t="str">
        <f>DP413</f>
        <v/>
      </c>
      <c r="AF413" s="129"/>
      <c r="AG413" s="128" t="str">
        <f>DR413</f>
        <v/>
      </c>
      <c r="AH413" s="129"/>
      <c r="AI413" s="128" t="str">
        <f>DT413</f>
        <v/>
      </c>
      <c r="AJ413" s="129"/>
      <c r="AK413" s="128" t="str">
        <f>DV413</f>
        <v/>
      </c>
      <c r="AL413" s="129"/>
      <c r="AM413" s="128" t="str">
        <f>DX413</f>
        <v/>
      </c>
      <c r="AN413" s="129"/>
      <c r="AO413" s="128" t="str">
        <f>DZ413</f>
        <v/>
      </c>
      <c r="AP413" s="127"/>
      <c r="AQ413" s="139" t="str">
        <f>EB413</f>
        <v/>
      </c>
      <c r="AR413" s="127"/>
      <c r="AS413" s="139" t="str">
        <f>ED413</f>
        <v/>
      </c>
      <c r="AT413" s="127"/>
      <c r="AU413" s="139" t="str">
        <f>EF413</f>
        <v/>
      </c>
      <c r="AV413" s="127"/>
      <c r="AW413" s="139" t="str">
        <f>EH413</f>
        <v/>
      </c>
      <c r="AX413" s="127"/>
      <c r="AY413" s="139" t="str">
        <f>EJ413</f>
        <v/>
      </c>
      <c r="AZ413" s="127"/>
      <c r="BA413" s="127"/>
      <c r="BB413" s="127"/>
      <c r="BC413" s="127"/>
      <c r="BD413" s="127"/>
      <c r="BE413" s="127"/>
      <c r="BF413" s="127"/>
      <c r="BG413" s="127"/>
      <c r="BH413" s="127"/>
      <c r="BI413" s="127"/>
      <c r="BJ413" s="127"/>
      <c r="BK413" s="127"/>
      <c r="BL413" s="127"/>
      <c r="BM413" s="127"/>
      <c r="BN413" s="127"/>
      <c r="BO413" s="127"/>
      <c r="BP413" s="127"/>
      <c r="BQ413" s="127"/>
      <c r="BR413" s="127"/>
      <c r="BS413" s="127"/>
      <c r="BT413" s="127"/>
      <c r="BU413" s="127"/>
      <c r="BV413" s="127"/>
      <c r="BW413" s="127"/>
      <c r="BX413" s="127"/>
      <c r="BY413" s="127"/>
      <c r="BZ413" s="127"/>
      <c r="CA413" s="127"/>
      <c r="CB413" s="127"/>
      <c r="CC413" s="127"/>
      <c r="CD413" s="127"/>
      <c r="CE413" s="127"/>
      <c r="CF413" s="127"/>
      <c r="CG413" s="127"/>
      <c r="CH413" s="127"/>
      <c r="CI413" s="127"/>
      <c r="CJ413" s="127"/>
      <c r="CK413" s="127"/>
      <c r="CL413" s="127"/>
      <c r="CM413" s="127"/>
      <c r="CN413" s="127"/>
      <c r="CO413" s="127"/>
      <c r="CV413" s="651" t="str">
        <f>IF(CV409="N/A","N/A",HY409)</f>
        <v>N/A</v>
      </c>
      <c r="CW413" s="652"/>
      <c r="CX413" s="653"/>
      <c r="CZ413" s="131" t="str">
        <f>MID($CV413,CZ$25,1)</f>
        <v>N</v>
      </c>
      <c r="DB413" s="131" t="str">
        <f>MID($CV413,DB$25,1)</f>
        <v>/</v>
      </c>
      <c r="DD413" s="131" t="str">
        <f>MID($CV413,DD$25,1)</f>
        <v>A</v>
      </c>
      <c r="DF413" s="131" t="str">
        <f>MID($CV413,DF$25,1)</f>
        <v/>
      </c>
      <c r="DH413" s="131" t="str">
        <f>MID($CV413,DH$25,1)</f>
        <v/>
      </c>
      <c r="DJ413" s="131" t="str">
        <f>MID($CV413,DJ$25,1)</f>
        <v/>
      </c>
      <c r="DL413" s="131" t="str">
        <f>MID($CV413,DL$25,1)</f>
        <v/>
      </c>
      <c r="DN413" s="131" t="str">
        <f>MID($CV413,DN$25,1)</f>
        <v/>
      </c>
      <c r="DP413" s="131" t="str">
        <f>MID($CV413,DP$25,1)</f>
        <v/>
      </c>
      <c r="DR413" s="131" t="str">
        <f>MID($CV413,DR$25,1)</f>
        <v/>
      </c>
      <c r="DT413" s="131" t="str">
        <f>MID($CV413,DT$25,1)</f>
        <v/>
      </c>
      <c r="DV413" s="131" t="str">
        <f>MID($CV413,DV$25,1)</f>
        <v/>
      </c>
      <c r="DX413" s="131" t="str">
        <f>MID($CV413,DX$25,1)</f>
        <v/>
      </c>
      <c r="DZ413" s="131" t="str">
        <f>MID($CV413,DZ$25,1)</f>
        <v/>
      </c>
      <c r="EB413" s="131" t="str">
        <f>MID($CV413,EB$25,1)</f>
        <v/>
      </c>
      <c r="ED413" s="131" t="str">
        <f>MID($CV413,ED$25,1)</f>
        <v/>
      </c>
      <c r="EF413" s="131" t="str">
        <f>MID($CV413,EF$25,1)</f>
        <v/>
      </c>
      <c r="EH413" s="131" t="str">
        <f>MID($CV413,EH$25,1)</f>
        <v/>
      </c>
      <c r="EJ413" s="131" t="str">
        <f>MID($CV413,EJ$25,1)</f>
        <v/>
      </c>
      <c r="EL413" s="131" t="str">
        <f>MID($CV413,EL$25,1)</f>
        <v/>
      </c>
      <c r="EN413" s="131" t="str">
        <f>MID($CV413,EN$25,1)</f>
        <v/>
      </c>
      <c r="EP413" s="131" t="str">
        <f>MID($CV413,EP$25,1)</f>
        <v/>
      </c>
      <c r="ER413" s="131" t="str">
        <f>MID($CV413,ER$25,1)</f>
        <v/>
      </c>
      <c r="ET413" s="131" t="str">
        <f>MID($CV413,ET$25,1)</f>
        <v/>
      </c>
      <c r="EV413" s="131" t="str">
        <f>MID($CV413,EV$25,1)</f>
        <v/>
      </c>
      <c r="EX413" s="131" t="str">
        <f>MID($CV413,EX$25,1)</f>
        <v/>
      </c>
      <c r="EZ413" s="131" t="str">
        <f>MID($CV413,EZ$25,1)</f>
        <v/>
      </c>
      <c r="FB413" s="131" t="str">
        <f>MID($CV413,FB$25,1)</f>
        <v/>
      </c>
      <c r="FD413" s="131" t="str">
        <f>MID($CV413,FD$25,1)</f>
        <v/>
      </c>
      <c r="FF413" s="131" t="str">
        <f>MID($CV413,FF$25,1)</f>
        <v/>
      </c>
      <c r="FH413" s="131" t="str">
        <f>MID($CV413,FH$25,1)</f>
        <v/>
      </c>
      <c r="FJ413" s="131" t="str">
        <f>MID($CV413,FJ$25,1)</f>
        <v/>
      </c>
      <c r="FL413" s="131" t="str">
        <f>MID($CV413,FL$25,1)</f>
        <v/>
      </c>
      <c r="FN413" s="131" t="str">
        <f>MID($CV413,FN$25,1)</f>
        <v/>
      </c>
      <c r="FP413" s="131" t="str">
        <f>MID($CV413,FP$25,1)</f>
        <v/>
      </c>
      <c r="FR413" s="131" t="str">
        <f>MID($CV413,FR$25,1)</f>
        <v/>
      </c>
      <c r="FT413" s="131" t="str">
        <f>MID($CV413,FT$25,1)</f>
        <v/>
      </c>
      <c r="FV413" s="131" t="str">
        <f>MID($CV413,FV$25,1)</f>
        <v/>
      </c>
      <c r="FX413" s="131" t="str">
        <f>MID($CV413,FX$25,1)</f>
        <v/>
      </c>
      <c r="FZ413" s="131" t="str">
        <f>MID($CV413,FZ$25,1)</f>
        <v/>
      </c>
      <c r="GB413" s="131" t="str">
        <f>MID($CV413,GB$25,1)</f>
        <v/>
      </c>
      <c r="GD413" s="131" t="str">
        <f>MID($CV413,GD$25,1)</f>
        <v/>
      </c>
      <c r="GF413" s="131" t="str">
        <f>MID($CV413,GF$25,1)</f>
        <v/>
      </c>
      <c r="GH413" s="131" t="str">
        <f>MID($CV413,GH$25,1)</f>
        <v/>
      </c>
      <c r="GJ413" s="131" t="str">
        <f>MID($CV413,GJ$25,1)</f>
        <v/>
      </c>
      <c r="GK413" s="161"/>
      <c r="GL413" s="161"/>
      <c r="GM413" s="161"/>
      <c r="GN413" s="161"/>
      <c r="GO413" s="161"/>
      <c r="GP413" s="161"/>
      <c r="GQ413" s="161"/>
      <c r="GR413" s="161"/>
      <c r="GS413" s="161"/>
      <c r="GT413" s="161"/>
      <c r="GU413" s="161"/>
      <c r="GV413" s="161"/>
      <c r="GW413" s="161"/>
      <c r="GX413" s="161"/>
      <c r="GY413" s="161"/>
      <c r="GZ413" s="161"/>
      <c r="HA413" s="161"/>
      <c r="HB413" s="161"/>
      <c r="HC413" s="161"/>
      <c r="HD413" s="161"/>
      <c r="HE413" s="161"/>
      <c r="HF413" s="161"/>
    </row>
    <row r="414" spans="4:326" ht="3" customHeight="1" x14ac:dyDescent="0.25">
      <c r="CV414" s="161"/>
      <c r="CW414" s="161"/>
      <c r="CX414" s="161"/>
      <c r="CY414" s="161"/>
      <c r="CZ414" s="161"/>
      <c r="DA414" s="161"/>
      <c r="DB414" s="161"/>
      <c r="DC414" s="161"/>
      <c r="DD414" s="161"/>
      <c r="DE414" s="161"/>
      <c r="DF414" s="161"/>
      <c r="DG414" s="161"/>
      <c r="DH414" s="161"/>
      <c r="DI414" s="161"/>
      <c r="DJ414" s="161"/>
      <c r="DK414" s="161"/>
      <c r="DL414" s="161"/>
      <c r="DM414" s="161"/>
      <c r="DN414" s="161"/>
      <c r="DO414" s="161"/>
      <c r="DP414" s="161"/>
      <c r="DQ414" s="161"/>
      <c r="DR414" s="161"/>
      <c r="DS414" s="161"/>
      <c r="DT414" s="161"/>
      <c r="DU414" s="161"/>
      <c r="DV414" s="161"/>
      <c r="DW414" s="161"/>
      <c r="DX414" s="161"/>
      <c r="DY414" s="161"/>
      <c r="DZ414" s="161"/>
      <c r="EA414" s="161"/>
      <c r="EB414" s="161"/>
      <c r="EC414" s="161"/>
      <c r="ED414" s="161"/>
      <c r="EE414" s="161"/>
      <c r="EF414" s="161"/>
      <c r="EG414" s="161"/>
      <c r="EH414" s="161"/>
      <c r="EI414" s="161"/>
      <c r="EJ414" s="161"/>
      <c r="EK414" s="161"/>
      <c r="EL414" s="161"/>
      <c r="EM414" s="161"/>
      <c r="EN414" s="161"/>
      <c r="EO414" s="161"/>
      <c r="EP414" s="161"/>
      <c r="EQ414" s="161"/>
      <c r="ER414" s="161"/>
      <c r="ES414" s="161"/>
      <c r="ET414" s="161"/>
      <c r="EU414" s="161"/>
      <c r="EV414" s="161"/>
      <c r="EW414" s="161"/>
      <c r="EX414" s="161"/>
      <c r="EY414" s="161"/>
      <c r="EZ414" s="161"/>
      <c r="FA414" s="161"/>
      <c r="FB414" s="161"/>
      <c r="FC414" s="161"/>
      <c r="FD414" s="161"/>
      <c r="FE414" s="161"/>
      <c r="FF414" s="161"/>
      <c r="FG414" s="161"/>
      <c r="FH414" s="161"/>
      <c r="FI414" s="161"/>
      <c r="FJ414" s="161"/>
      <c r="FK414" s="161"/>
      <c r="FL414" s="161"/>
      <c r="FM414" s="161"/>
      <c r="FN414" s="161"/>
      <c r="FO414" s="161"/>
      <c r="FP414" s="161"/>
      <c r="FQ414" s="161"/>
      <c r="FR414" s="161"/>
      <c r="FS414" s="161"/>
      <c r="FT414" s="161"/>
      <c r="FU414" s="161"/>
      <c r="FV414" s="161"/>
      <c r="FW414" s="161"/>
      <c r="FX414" s="161"/>
      <c r="FY414" s="161"/>
      <c r="FZ414" s="161"/>
      <c r="GA414" s="161"/>
      <c r="GB414" s="161"/>
      <c r="GC414" s="161"/>
      <c r="GD414" s="161"/>
      <c r="GE414" s="161"/>
      <c r="GF414" s="161"/>
      <c r="GG414" s="161"/>
      <c r="GH414" s="161"/>
      <c r="GI414" s="161"/>
      <c r="GJ414" s="161"/>
      <c r="GK414" s="161"/>
      <c r="GL414" s="161"/>
      <c r="GM414" s="161"/>
      <c r="GN414" s="161"/>
      <c r="GO414" s="161"/>
      <c r="GP414" s="161"/>
      <c r="GQ414" s="161"/>
      <c r="GR414" s="161"/>
      <c r="GS414" s="161"/>
      <c r="GT414" s="161"/>
      <c r="GU414" s="161"/>
      <c r="GV414" s="161"/>
      <c r="GW414" s="161"/>
      <c r="GX414" s="161"/>
      <c r="GY414" s="161"/>
      <c r="GZ414" s="161"/>
      <c r="HA414" s="161"/>
      <c r="HB414" s="161"/>
      <c r="HC414" s="161"/>
      <c r="HD414" s="161"/>
      <c r="HE414" s="161"/>
      <c r="HF414" s="161"/>
    </row>
    <row r="415" spans="4:326" ht="13.2" customHeight="1" x14ac:dyDescent="0.25">
      <c r="D415" s="648" t="s">
        <v>323</v>
      </c>
      <c r="E415" s="649"/>
      <c r="F415" s="649"/>
      <c r="G415" s="649"/>
      <c r="H415" s="649"/>
      <c r="I415" s="649"/>
      <c r="J415" s="649"/>
      <c r="K415" s="649"/>
      <c r="L415" s="649"/>
      <c r="M415" s="649"/>
      <c r="N415" s="649"/>
      <c r="O415" s="649"/>
      <c r="P415" s="649"/>
      <c r="Q415" s="649"/>
      <c r="R415" s="649"/>
      <c r="S415" s="649"/>
      <c r="T415" s="649"/>
      <c r="U415" s="649"/>
      <c r="V415" s="649"/>
      <c r="W415" s="649"/>
      <c r="X415" s="649"/>
      <c r="Y415" s="649"/>
      <c r="Z415" s="649"/>
      <c r="AA415" s="649"/>
      <c r="AB415" s="649"/>
      <c r="AC415" s="649"/>
      <c r="AD415" s="649"/>
      <c r="AE415" s="649"/>
      <c r="AF415" s="649"/>
      <c r="AG415" s="649"/>
      <c r="AH415" s="649"/>
      <c r="AI415" s="649"/>
      <c r="AJ415" s="649"/>
      <c r="AK415" s="649"/>
      <c r="AL415" s="649"/>
      <c r="AM415" s="649"/>
      <c r="AN415" s="649"/>
      <c r="AO415" s="649"/>
      <c r="AP415" s="649"/>
      <c r="AQ415" s="649"/>
      <c r="AR415" s="649"/>
      <c r="AS415" s="649"/>
      <c r="AT415" s="649"/>
      <c r="AU415" s="649"/>
      <c r="AV415" s="649"/>
      <c r="AW415" s="649"/>
      <c r="AX415" s="649"/>
      <c r="AY415" s="649"/>
      <c r="AZ415" s="649"/>
      <c r="BA415" s="649"/>
      <c r="BB415" s="649"/>
      <c r="BC415" s="649"/>
      <c r="BD415" s="649"/>
      <c r="BE415" s="649"/>
      <c r="BF415" s="649"/>
      <c r="BG415" s="649"/>
      <c r="BH415" s="649"/>
      <c r="BI415" s="649"/>
      <c r="BJ415" s="649"/>
      <c r="BK415" s="649"/>
      <c r="BL415" s="649"/>
      <c r="BM415" s="649"/>
      <c r="BN415" s="649"/>
      <c r="BO415" s="649"/>
      <c r="BP415" s="649"/>
      <c r="BQ415" s="649"/>
      <c r="BR415" s="649"/>
      <c r="BS415" s="649"/>
      <c r="BT415" s="649"/>
      <c r="BU415" s="649"/>
      <c r="BV415" s="649"/>
      <c r="BW415" s="649"/>
      <c r="BX415" s="649"/>
      <c r="BY415" s="649"/>
      <c r="BZ415" s="649"/>
      <c r="CA415" s="649"/>
      <c r="CB415" s="649"/>
      <c r="CC415" s="649"/>
      <c r="CD415" s="649"/>
      <c r="CE415" s="649"/>
      <c r="CF415" s="649"/>
      <c r="CG415" s="649"/>
      <c r="CH415" s="649"/>
      <c r="CI415" s="649"/>
      <c r="CJ415" s="649"/>
      <c r="CK415" s="649"/>
      <c r="CL415" s="649"/>
      <c r="CM415" s="649"/>
      <c r="CN415" s="649"/>
      <c r="CO415" s="650"/>
      <c r="CP415" s="183"/>
      <c r="CV415" s="161"/>
      <c r="CW415" s="161"/>
      <c r="CX415" s="161"/>
      <c r="CY415" s="161"/>
      <c r="CZ415" s="161"/>
      <c r="DA415" s="161"/>
      <c r="DB415" s="161"/>
      <c r="DC415" s="161"/>
      <c r="DD415" s="161"/>
      <c r="DE415" s="161"/>
      <c r="DF415" s="161"/>
      <c r="DG415" s="161"/>
      <c r="DH415" s="161"/>
      <c r="DI415" s="161"/>
      <c r="DJ415" s="161"/>
      <c r="DK415" s="161"/>
      <c r="DL415" s="161"/>
      <c r="DM415" s="161"/>
      <c r="DN415" s="161"/>
      <c r="DO415" s="161"/>
      <c r="DP415" s="161"/>
      <c r="DQ415" s="161"/>
      <c r="DR415" s="161"/>
      <c r="DS415" s="161"/>
      <c r="DT415" s="161"/>
      <c r="DU415" s="161"/>
      <c r="DV415" s="161"/>
      <c r="DW415" s="161"/>
      <c r="DX415" s="161"/>
      <c r="DY415" s="161"/>
      <c r="DZ415" s="161"/>
      <c r="EA415" s="161"/>
      <c r="EB415" s="161"/>
      <c r="EC415" s="161"/>
      <c r="ED415" s="161"/>
      <c r="EE415" s="161"/>
      <c r="EF415" s="161"/>
      <c r="EG415" s="161"/>
      <c r="EH415" s="161"/>
      <c r="EI415" s="161"/>
      <c r="EJ415" s="161"/>
      <c r="EK415" s="161"/>
      <c r="EL415" s="161"/>
      <c r="EM415" s="161"/>
      <c r="EN415" s="161"/>
      <c r="EO415" s="161"/>
      <c r="EP415" s="161"/>
      <c r="EQ415" s="161"/>
      <c r="ER415" s="161"/>
      <c r="ES415" s="161"/>
      <c r="ET415" s="161"/>
      <c r="EU415" s="161"/>
      <c r="EV415" s="161"/>
      <c r="EW415" s="161"/>
      <c r="EX415" s="161"/>
      <c r="EY415" s="161"/>
      <c r="EZ415" s="161"/>
      <c r="FA415" s="161"/>
      <c r="FB415" s="161"/>
      <c r="FC415" s="161"/>
      <c r="FD415" s="161"/>
      <c r="FE415" s="161"/>
      <c r="FF415" s="161"/>
      <c r="FG415" s="161"/>
      <c r="FH415" s="161"/>
      <c r="FI415" s="161"/>
      <c r="FJ415" s="161"/>
      <c r="FK415" s="161"/>
      <c r="FL415" s="161"/>
      <c r="FM415" s="161"/>
      <c r="FN415" s="161"/>
      <c r="FO415" s="161"/>
      <c r="FP415" s="161"/>
      <c r="FQ415" s="161"/>
      <c r="FR415" s="161"/>
      <c r="FS415" s="161"/>
      <c r="FT415" s="161"/>
      <c r="FU415" s="161"/>
      <c r="FV415" s="161"/>
      <c r="FW415" s="161"/>
      <c r="FX415" s="161"/>
      <c r="FY415" s="161"/>
      <c r="FZ415" s="161"/>
      <c r="GA415" s="161"/>
      <c r="GB415" s="161"/>
      <c r="GC415" s="161"/>
      <c r="GD415" s="161"/>
      <c r="GE415" s="161"/>
      <c r="GF415" s="161"/>
      <c r="GG415" s="161"/>
      <c r="GH415" s="161"/>
      <c r="GI415" s="161"/>
      <c r="GJ415" s="161"/>
      <c r="GK415" s="161"/>
      <c r="GL415" s="161"/>
      <c r="GM415" s="161"/>
      <c r="GN415" s="161"/>
      <c r="GO415" s="161"/>
      <c r="GP415" s="161"/>
      <c r="GQ415" s="161">
        <v>1</v>
      </c>
      <c r="GR415" s="161"/>
      <c r="GS415" s="161">
        <v>2</v>
      </c>
      <c r="GT415" s="161"/>
      <c r="GU415" s="161">
        <v>3</v>
      </c>
      <c r="GV415" s="161"/>
      <c r="GW415" s="161">
        <v>4</v>
      </c>
      <c r="GX415" s="161"/>
      <c r="GY415" s="161">
        <v>5</v>
      </c>
      <c r="GZ415" s="161"/>
      <c r="HA415" s="161"/>
      <c r="HB415" s="161"/>
      <c r="HC415" s="161"/>
      <c r="HD415" s="161"/>
      <c r="HE415" s="161"/>
      <c r="HF415" s="161"/>
    </row>
    <row r="416" spans="4:326" ht="3" customHeight="1" x14ac:dyDescent="0.25">
      <c r="E416" s="123"/>
      <c r="F416" s="123"/>
      <c r="G416" s="123"/>
      <c r="H416" s="123"/>
      <c r="I416" s="123"/>
      <c r="J416" s="123"/>
      <c r="K416" s="123"/>
      <c r="L416" s="123"/>
      <c r="M416" s="123"/>
      <c r="N416" s="123"/>
      <c r="O416" s="124">
        <v>1</v>
      </c>
      <c r="P416" s="124"/>
      <c r="Q416" s="124">
        <f>1+O416</f>
        <v>2</v>
      </c>
      <c r="R416" s="124"/>
      <c r="S416" s="124">
        <f>1+Q416</f>
        <v>3</v>
      </c>
      <c r="T416" s="124"/>
      <c r="U416" s="124">
        <f>1+S416</f>
        <v>4</v>
      </c>
      <c r="V416" s="124"/>
      <c r="W416" s="124">
        <f>1+U416</f>
        <v>5</v>
      </c>
      <c r="X416" s="124"/>
      <c r="Y416" s="124">
        <f>1+W416</f>
        <v>6</v>
      </c>
      <c r="Z416" s="124"/>
      <c r="AA416" s="124">
        <f>1+Y416</f>
        <v>7</v>
      </c>
      <c r="AB416" s="124"/>
      <c r="AC416" s="124">
        <f>1+AA416</f>
        <v>8</v>
      </c>
      <c r="AD416" s="124"/>
      <c r="AE416" s="124">
        <f>1+AC416</f>
        <v>9</v>
      </c>
      <c r="AF416" s="124"/>
      <c r="AG416" s="124">
        <f>1+AE416</f>
        <v>10</v>
      </c>
      <c r="AH416" s="124"/>
      <c r="AI416" s="124">
        <f>1+AG416</f>
        <v>11</v>
      </c>
      <c r="AJ416" s="124"/>
      <c r="AK416" s="124">
        <f>1+AI416</f>
        <v>12</v>
      </c>
      <c r="AL416" s="124"/>
      <c r="AM416" s="124">
        <f>1+AK416</f>
        <v>13</v>
      </c>
      <c r="AN416" s="124"/>
      <c r="AO416" s="124">
        <f>1+AM416</f>
        <v>14</v>
      </c>
      <c r="AP416" s="124"/>
      <c r="AQ416" s="124">
        <f>1+AO416</f>
        <v>15</v>
      </c>
      <c r="AR416" s="124"/>
      <c r="AS416" s="124">
        <f>1+AQ416</f>
        <v>16</v>
      </c>
      <c r="AT416" s="124"/>
      <c r="AU416" s="124">
        <f>1+AS416</f>
        <v>17</v>
      </c>
      <c r="AV416" s="124"/>
      <c r="AW416" s="124">
        <f>1+AU416</f>
        <v>18</v>
      </c>
      <c r="AX416" s="124"/>
      <c r="AY416" s="124">
        <f>1+AW416</f>
        <v>19</v>
      </c>
      <c r="AZ416" s="124"/>
      <c r="BA416" s="124">
        <f>1+AY416</f>
        <v>20</v>
      </c>
      <c r="BB416" s="124"/>
      <c r="BC416" s="124">
        <f>1+BA416</f>
        <v>21</v>
      </c>
      <c r="BD416" s="124"/>
      <c r="BE416" s="124">
        <f>1+BC416</f>
        <v>22</v>
      </c>
      <c r="BF416" s="124"/>
      <c r="BG416" s="124">
        <f>1+BE416</f>
        <v>23</v>
      </c>
      <c r="BH416" s="124"/>
      <c r="BI416" s="124">
        <f>1+BG416</f>
        <v>24</v>
      </c>
      <c r="BJ416" s="124"/>
      <c r="BK416" s="124">
        <f>1+BI416</f>
        <v>25</v>
      </c>
      <c r="BL416" s="124"/>
      <c r="BM416" s="124">
        <f>1+BK416</f>
        <v>26</v>
      </c>
      <c r="BN416" s="124"/>
      <c r="BO416" s="124">
        <f>1+BM416</f>
        <v>27</v>
      </c>
      <c r="BP416" s="124"/>
      <c r="BQ416" s="124">
        <f>1+BO416</f>
        <v>28</v>
      </c>
      <c r="BR416" s="124"/>
      <c r="BS416" s="124">
        <f>1+BQ416</f>
        <v>29</v>
      </c>
      <c r="BT416" s="124"/>
      <c r="BU416" s="124">
        <f>1+BS416</f>
        <v>30</v>
      </c>
      <c r="BV416" s="124"/>
      <c r="BW416" s="124">
        <f>1+BU416</f>
        <v>31</v>
      </c>
      <c r="BX416" s="124"/>
      <c r="BY416" s="124">
        <f>1+BW416</f>
        <v>32</v>
      </c>
      <c r="BZ416" s="124"/>
      <c r="CA416" s="124">
        <f>1+BY416</f>
        <v>33</v>
      </c>
      <c r="CB416" s="124"/>
      <c r="CC416" s="124">
        <f>1+CA416</f>
        <v>34</v>
      </c>
      <c r="CD416" s="124"/>
      <c r="CE416" s="124"/>
      <c r="CF416" s="124"/>
      <c r="CG416" s="124"/>
      <c r="CH416" s="124"/>
      <c r="CI416" s="124"/>
      <c r="CJ416" s="124">
        <f>1+CC416</f>
        <v>35</v>
      </c>
      <c r="CK416" s="124"/>
      <c r="CL416" s="124"/>
      <c r="CM416" s="124">
        <f>1+CJ416</f>
        <v>36</v>
      </c>
      <c r="CN416" s="124"/>
      <c r="CO416" s="124">
        <f>1+CM416</f>
        <v>37</v>
      </c>
      <c r="CP416" s="125"/>
      <c r="CV416" s="161"/>
      <c r="CW416" s="161"/>
      <c r="CX416" s="161"/>
      <c r="CY416" s="161"/>
      <c r="CZ416" s="161"/>
      <c r="DA416" s="161"/>
      <c r="DB416" s="161"/>
      <c r="DC416" s="161"/>
      <c r="DD416" s="161"/>
      <c r="DE416" s="161"/>
      <c r="DF416" s="161"/>
      <c r="DG416" s="161"/>
      <c r="DH416" s="161"/>
      <c r="DI416" s="161"/>
      <c r="DJ416" s="161"/>
      <c r="DK416" s="161"/>
      <c r="DL416" s="161"/>
      <c r="DM416" s="161"/>
      <c r="DN416" s="161"/>
      <c r="DO416" s="161"/>
      <c r="DP416" s="161"/>
      <c r="DQ416" s="161"/>
      <c r="DR416" s="161"/>
      <c r="DS416" s="161"/>
      <c r="DT416" s="161"/>
      <c r="DU416" s="161"/>
      <c r="DV416" s="161"/>
      <c r="DW416" s="161"/>
      <c r="DX416" s="161"/>
      <c r="DY416" s="161"/>
      <c r="DZ416" s="161"/>
      <c r="EA416" s="161"/>
      <c r="EB416" s="161"/>
      <c r="EC416" s="161"/>
      <c r="ED416" s="161"/>
      <c r="EE416" s="161"/>
      <c r="EF416" s="161"/>
      <c r="EG416" s="161"/>
      <c r="EH416" s="161"/>
      <c r="EI416" s="161"/>
      <c r="EJ416" s="161"/>
      <c r="EK416" s="161"/>
      <c r="EL416" s="161"/>
      <c r="EM416" s="161"/>
      <c r="EN416" s="161"/>
      <c r="EO416" s="161"/>
      <c r="EP416" s="161"/>
      <c r="EQ416" s="161"/>
      <c r="ER416" s="161"/>
      <c r="ES416" s="161"/>
      <c r="ET416" s="161"/>
      <c r="EU416" s="161"/>
      <c r="EV416" s="161"/>
      <c r="EW416" s="161"/>
      <c r="EX416" s="161"/>
      <c r="EY416" s="161"/>
      <c r="EZ416" s="161"/>
      <c r="FA416" s="161"/>
      <c r="FB416" s="161"/>
      <c r="FC416" s="161"/>
      <c r="FD416" s="161"/>
      <c r="FE416" s="161"/>
      <c r="FF416" s="161"/>
      <c r="FG416" s="161"/>
      <c r="FH416" s="161"/>
      <c r="FI416" s="161"/>
      <c r="FJ416" s="161"/>
      <c r="FK416" s="161"/>
      <c r="FL416" s="161"/>
      <c r="FM416" s="161"/>
      <c r="FN416" s="161"/>
      <c r="FO416" s="161"/>
      <c r="FP416" s="161"/>
      <c r="FQ416" s="161"/>
      <c r="FR416" s="161"/>
      <c r="FS416" s="161"/>
      <c r="FT416" s="161"/>
      <c r="FU416" s="161"/>
      <c r="FV416" s="161"/>
      <c r="FW416" s="161"/>
      <c r="FX416" s="161"/>
      <c r="FY416" s="161"/>
      <c r="FZ416" s="161"/>
      <c r="GA416" s="161"/>
      <c r="GB416" s="161"/>
      <c r="GC416" s="161"/>
      <c r="GD416" s="161"/>
      <c r="GE416" s="161"/>
      <c r="GF416" s="161"/>
      <c r="GG416" s="161"/>
      <c r="GH416" s="161"/>
      <c r="GI416" s="161"/>
      <c r="GJ416" s="161"/>
      <c r="GK416" s="161"/>
      <c r="GL416" s="161"/>
      <c r="GM416" s="161"/>
      <c r="GN416" s="161"/>
      <c r="GO416" s="161"/>
      <c r="GP416" s="161"/>
      <c r="GQ416" s="161"/>
      <c r="GR416" s="161"/>
      <c r="GS416" s="161"/>
      <c r="GT416" s="161"/>
      <c r="GU416" s="161"/>
      <c r="GV416" s="161"/>
      <c r="GW416" s="161"/>
      <c r="GX416" s="161"/>
      <c r="GY416" s="161"/>
      <c r="GZ416" s="161"/>
      <c r="HA416" s="161"/>
      <c r="HB416" s="161"/>
      <c r="HC416" s="161"/>
      <c r="HD416" s="161"/>
      <c r="HE416" s="161"/>
      <c r="HF416" s="161"/>
    </row>
    <row r="417" spans="4:207" ht="13.2" customHeight="1" x14ac:dyDescent="0.25">
      <c r="D417" s="126" t="s">
        <v>221</v>
      </c>
      <c r="N417" s="127"/>
      <c r="O417" s="128" t="str">
        <f>CZ417</f>
        <v/>
      </c>
      <c r="P417" s="129"/>
      <c r="Q417" s="128" t="str">
        <f>DB417</f>
        <v/>
      </c>
      <c r="R417" s="129"/>
      <c r="S417" s="128" t="str">
        <f>DD417</f>
        <v/>
      </c>
      <c r="T417" s="129"/>
      <c r="U417" s="128" t="str">
        <f>DF417</f>
        <v/>
      </c>
      <c r="V417" s="129"/>
      <c r="W417" s="128" t="str">
        <f>DH417</f>
        <v/>
      </c>
      <c r="X417" s="129"/>
      <c r="Y417" s="128" t="str">
        <f>DJ417</f>
        <v/>
      </c>
      <c r="Z417" s="129"/>
      <c r="AA417" s="128" t="str">
        <f>DL417</f>
        <v/>
      </c>
      <c r="AB417" s="129"/>
      <c r="AC417" s="128" t="str">
        <f>DN417</f>
        <v/>
      </c>
      <c r="AD417" s="129"/>
      <c r="AE417" s="128" t="str">
        <f>DP417</f>
        <v/>
      </c>
      <c r="AF417" s="129"/>
      <c r="AG417" s="128" t="str">
        <f>DR417</f>
        <v/>
      </c>
      <c r="AH417" s="129"/>
      <c r="AI417" s="128" t="str">
        <f>DT417</f>
        <v/>
      </c>
      <c r="AJ417" s="129"/>
      <c r="AK417" s="128" t="str">
        <f>DV417</f>
        <v/>
      </c>
      <c r="AL417" s="129"/>
      <c r="AM417" s="128" t="str">
        <f>DX417</f>
        <v/>
      </c>
      <c r="AN417" s="129"/>
      <c r="AO417" s="128" t="str">
        <f>DZ417</f>
        <v/>
      </c>
      <c r="AP417" s="127"/>
      <c r="AQ417" s="139" t="str">
        <f>EB417</f>
        <v/>
      </c>
      <c r="AR417" s="127"/>
      <c r="AS417" s="139" t="str">
        <f>ED417</f>
        <v/>
      </c>
      <c r="AT417" s="127"/>
      <c r="AU417" s="139" t="str">
        <f>EF417</f>
        <v/>
      </c>
      <c r="AV417" s="127"/>
      <c r="AW417" s="139" t="str">
        <f>EH417</f>
        <v/>
      </c>
      <c r="AX417" s="127"/>
      <c r="AY417" s="139" t="str">
        <f>EJ417</f>
        <v/>
      </c>
      <c r="AZ417" s="127"/>
      <c r="BA417" s="128" t="str">
        <f>EL417</f>
        <v/>
      </c>
      <c r="BB417" s="129"/>
      <c r="BC417" s="128" t="str">
        <f>EN417</f>
        <v/>
      </c>
      <c r="BD417" s="129"/>
      <c r="BE417" s="128" t="str">
        <f>EP417</f>
        <v/>
      </c>
      <c r="BF417" s="129"/>
      <c r="BG417" s="128" t="str">
        <f>ER417</f>
        <v/>
      </c>
      <c r="BH417" s="129"/>
      <c r="BI417" s="128" t="str">
        <f>ET417</f>
        <v/>
      </c>
      <c r="BJ417" s="129"/>
      <c r="BK417" s="128" t="str">
        <f>EV417</f>
        <v/>
      </c>
      <c r="BL417" s="129"/>
      <c r="BM417" s="128" t="str">
        <f>EX417</f>
        <v/>
      </c>
      <c r="BN417" s="129"/>
      <c r="BO417" s="128" t="str">
        <f>EZ417</f>
        <v/>
      </c>
      <c r="BP417" s="129"/>
      <c r="BQ417" s="128" t="str">
        <f>FB417</f>
        <v/>
      </c>
      <c r="BR417" s="129"/>
      <c r="BS417" s="128" t="str">
        <f>FD417</f>
        <v/>
      </c>
      <c r="BT417" s="129"/>
      <c r="BU417" s="128" t="str">
        <f>FF417</f>
        <v/>
      </c>
      <c r="BV417" s="129"/>
      <c r="BW417" s="128" t="str">
        <f>FH417</f>
        <v/>
      </c>
      <c r="BX417" s="129"/>
      <c r="BY417" s="128" t="str">
        <f>FJ417</f>
        <v/>
      </c>
      <c r="BZ417" s="129"/>
      <c r="CA417" s="128" t="str">
        <f>FL417</f>
        <v/>
      </c>
      <c r="CB417" s="127"/>
      <c r="CC417" s="176"/>
      <c r="CD417" s="153"/>
      <c r="CE417" s="176"/>
      <c r="CF417" s="153"/>
      <c r="CG417" s="342" t="s">
        <v>222</v>
      </c>
      <c r="CH417" s="127"/>
      <c r="CI417" s="177" t="str">
        <f>GQ417</f>
        <v>M</v>
      </c>
      <c r="CJ417" s="178"/>
      <c r="CK417" s="177" t="str">
        <f>GS417</f>
        <v>N</v>
      </c>
      <c r="CL417" s="178"/>
      <c r="CM417" s="177" t="str">
        <f>GU417</f>
        <v>R</v>
      </c>
      <c r="CN417" s="178"/>
      <c r="CO417" s="177" t="str">
        <f>GW417</f>
        <v>.</v>
      </c>
      <c r="CV417" s="651" t="str">
        <f>IF(CV409="N/A",KC411,IR411)</f>
        <v/>
      </c>
      <c r="CW417" s="652"/>
      <c r="CX417" s="653"/>
      <c r="CZ417" s="131" t="str">
        <f>MID($CV417,CZ$25,1)</f>
        <v/>
      </c>
      <c r="DB417" s="131" t="str">
        <f>MID($CV417,DB$25,1)</f>
        <v/>
      </c>
      <c r="DD417" s="131" t="str">
        <f>MID($CV417,DD$25,1)</f>
        <v/>
      </c>
      <c r="DF417" s="131" t="str">
        <f>MID($CV417,DF$25,1)</f>
        <v/>
      </c>
      <c r="DH417" s="131" t="str">
        <f>MID($CV417,DH$25,1)</f>
        <v/>
      </c>
      <c r="DJ417" s="131" t="str">
        <f>MID($CV417,DJ$25,1)</f>
        <v/>
      </c>
      <c r="DL417" s="131" t="str">
        <f>MID($CV417,DL$25,1)</f>
        <v/>
      </c>
      <c r="DN417" s="131" t="str">
        <f>MID($CV417,DN$25,1)</f>
        <v/>
      </c>
      <c r="DP417" s="131" t="str">
        <f>MID($CV417,DP$25,1)</f>
        <v/>
      </c>
      <c r="DR417" s="131" t="str">
        <f>MID($CV417,DR$25,1)</f>
        <v/>
      </c>
      <c r="DT417" s="131" t="str">
        <f>MID($CV417,DT$25,1)</f>
        <v/>
      </c>
      <c r="DV417" s="131" t="str">
        <f>MID($CV417,DV$25,1)</f>
        <v/>
      </c>
      <c r="DX417" s="131" t="str">
        <f>MID($CV417,DX$25,1)</f>
        <v/>
      </c>
      <c r="DZ417" s="131" t="str">
        <f>MID($CV417,DZ$25,1)</f>
        <v/>
      </c>
      <c r="EB417" s="131" t="str">
        <f>MID($CV417,EB$25,1)</f>
        <v/>
      </c>
      <c r="ED417" s="131" t="str">
        <f>MID($CV417,ED$25,1)</f>
        <v/>
      </c>
      <c r="EF417" s="131" t="str">
        <f>MID($CV417,EF$25,1)</f>
        <v/>
      </c>
      <c r="EH417" s="131" t="str">
        <f>MID($CV417,EH$25,1)</f>
        <v/>
      </c>
      <c r="EJ417" s="131" t="str">
        <f>MID($CV417,EJ$25,1)</f>
        <v/>
      </c>
      <c r="EL417" s="131" t="str">
        <f>MID($CV417,EL$25,1)</f>
        <v/>
      </c>
      <c r="EN417" s="131" t="str">
        <f>MID($CV417,EN$25,1)</f>
        <v/>
      </c>
      <c r="EP417" s="131" t="str">
        <f>MID($CV417,EP$25,1)</f>
        <v/>
      </c>
      <c r="ER417" s="131" t="str">
        <f>MID($CV417,ER$25,1)</f>
        <v/>
      </c>
      <c r="ET417" s="131" t="str">
        <f>MID($CV417,ET$25,1)</f>
        <v/>
      </c>
      <c r="EV417" s="131" t="str">
        <f>MID($CV417,EV$25,1)</f>
        <v/>
      </c>
      <c r="EX417" s="131" t="str">
        <f>MID($CV417,EX$25,1)</f>
        <v/>
      </c>
      <c r="EZ417" s="131" t="str">
        <f>MID($CV417,EZ$25,1)</f>
        <v/>
      </c>
      <c r="FB417" s="131" t="str">
        <f>MID($CV417,FB$25,1)</f>
        <v/>
      </c>
      <c r="FD417" s="131" t="str">
        <f>MID($CV417,FD$25,1)</f>
        <v/>
      </c>
      <c r="FF417" s="131" t="str">
        <f>MID($CV417,FF$25,1)</f>
        <v/>
      </c>
      <c r="FH417" s="131" t="str">
        <f>MID($CV417,FH$25,1)</f>
        <v/>
      </c>
      <c r="FJ417" s="131" t="str">
        <f>MID($CV417,FJ$25,1)</f>
        <v/>
      </c>
      <c r="FL417" s="131" t="str">
        <f>MID($CV417,FL$25,1)</f>
        <v/>
      </c>
      <c r="FN417" s="131" t="str">
        <f>MID($CV417,FN$25,1)</f>
        <v/>
      </c>
      <c r="FP417" s="131" t="str">
        <f>MID($CV417,FP$25,1)</f>
        <v/>
      </c>
      <c r="FR417" s="131" t="str">
        <f>MID($CV417,FR$25,1)</f>
        <v/>
      </c>
      <c r="FT417" s="131" t="str">
        <f>MID($CV417,FT$25,1)</f>
        <v/>
      </c>
      <c r="FV417" s="131" t="str">
        <f>MID($CV417,FV$25,1)</f>
        <v/>
      </c>
      <c r="FX417" s="131" t="str">
        <f>MID($CV417,FX$25,1)</f>
        <v/>
      </c>
      <c r="FZ417" s="131" t="str">
        <f>MID($CV417,FZ$25,1)</f>
        <v/>
      </c>
      <c r="GB417" s="131" t="str">
        <f>MID($CV417,GB$25,1)</f>
        <v/>
      </c>
      <c r="GD417" s="131" t="str">
        <f>MID($CV417,GD$25,1)</f>
        <v/>
      </c>
      <c r="GF417" s="131" t="str">
        <f>MID($CV417,GF$25,1)</f>
        <v/>
      </c>
      <c r="GH417" s="131" t="str">
        <f>MID($CV417,GH$25,1)</f>
        <v/>
      </c>
      <c r="GJ417" s="131" t="str">
        <f>MID($CV417,GJ$25,1)</f>
        <v/>
      </c>
      <c r="GM417" s="666" t="str">
        <f>'TRUST VREALYS QUESTIONNAIRE'!T92</f>
        <v>MNR.</v>
      </c>
      <c r="GN417" s="652"/>
      <c r="GO417" s="653"/>
      <c r="GQ417" s="131" t="str">
        <f>MID($GM417,GQ$84,1)</f>
        <v>M</v>
      </c>
      <c r="GS417" s="131" t="str">
        <f>MID($GM417,GS$84,1)</f>
        <v>N</v>
      </c>
      <c r="GU417" s="131" t="str">
        <f>MID($GM417,GU$84,1)</f>
        <v>R</v>
      </c>
      <c r="GW417" s="131" t="str">
        <f>MID($GM417,GW$84,1)</f>
        <v>.</v>
      </c>
      <c r="GY417" s="131" t="str">
        <f>MID($GM417,GY$84,1)</f>
        <v/>
      </c>
    </row>
    <row r="418" spans="4:207" ht="3" customHeight="1" x14ac:dyDescent="0.25">
      <c r="E418" s="126"/>
      <c r="N418" s="127"/>
      <c r="O418" s="127"/>
      <c r="P418" s="127"/>
      <c r="Q418" s="127"/>
      <c r="R418" s="127"/>
      <c r="S418" s="127"/>
      <c r="T418" s="127"/>
      <c r="U418" s="127"/>
      <c r="V418" s="127"/>
      <c r="W418" s="127"/>
      <c r="X418" s="127"/>
      <c r="Y418" s="127"/>
      <c r="Z418" s="127"/>
      <c r="AA418" s="127"/>
      <c r="AB418" s="127"/>
      <c r="AC418" s="127"/>
      <c r="AD418" s="127"/>
      <c r="AE418" s="127"/>
      <c r="AF418" s="127"/>
      <c r="AG418" s="127"/>
      <c r="AH418" s="127"/>
      <c r="AI418" s="127"/>
      <c r="AJ418" s="127"/>
      <c r="AK418" s="127"/>
      <c r="AL418" s="127"/>
      <c r="AM418" s="127"/>
      <c r="AN418" s="127"/>
      <c r="AO418" s="127"/>
      <c r="AP418" s="127"/>
      <c r="AQ418" s="127"/>
      <c r="AR418" s="127"/>
      <c r="AS418" s="127"/>
      <c r="AT418" s="127"/>
      <c r="AU418" s="127"/>
      <c r="AV418" s="127"/>
      <c r="AW418" s="127"/>
      <c r="AX418" s="127"/>
      <c r="AY418" s="127"/>
      <c r="AZ418" s="127"/>
      <c r="BA418" s="127"/>
      <c r="BB418" s="127"/>
      <c r="BC418" s="127"/>
      <c r="BD418" s="127"/>
      <c r="BE418" s="127"/>
      <c r="BF418" s="127"/>
      <c r="BG418" s="127"/>
      <c r="BH418" s="127"/>
      <c r="BI418" s="127"/>
      <c r="BJ418" s="127"/>
      <c r="BK418" s="127"/>
      <c r="BL418" s="127"/>
      <c r="BM418" s="127"/>
      <c r="BN418" s="127"/>
      <c r="BO418" s="127"/>
      <c r="BP418" s="127"/>
      <c r="BQ418" s="127"/>
      <c r="BR418" s="127"/>
      <c r="BS418" s="127"/>
      <c r="BT418" s="127"/>
      <c r="BU418" s="127"/>
      <c r="BV418" s="127"/>
      <c r="BW418" s="127"/>
      <c r="BX418" s="127"/>
      <c r="BY418" s="127"/>
      <c r="BZ418" s="127"/>
      <c r="CA418" s="127"/>
      <c r="CB418" s="127"/>
      <c r="CC418" s="176"/>
      <c r="CD418" s="153"/>
      <c r="CE418" s="176"/>
      <c r="CF418" s="153"/>
      <c r="CG418" s="176"/>
      <c r="CH418" s="153"/>
      <c r="CI418" s="178"/>
      <c r="CJ418" s="178"/>
      <c r="CK418" s="178"/>
      <c r="CL418" s="153"/>
      <c r="CM418" s="176"/>
      <c r="CN418" s="153"/>
      <c r="CO418" s="176"/>
      <c r="CP418" s="136"/>
    </row>
    <row r="419" spans="4:207" ht="13.2" customHeight="1" x14ac:dyDescent="0.25">
      <c r="D419" s="126" t="s">
        <v>223</v>
      </c>
      <c r="N419" s="127"/>
      <c r="O419" s="128" t="str">
        <f>CZ419</f>
        <v/>
      </c>
      <c r="P419" s="129"/>
      <c r="Q419" s="128" t="str">
        <f>DB419</f>
        <v/>
      </c>
      <c r="R419" s="129"/>
      <c r="S419" s="128" t="str">
        <f>DD419</f>
        <v/>
      </c>
      <c r="T419" s="129"/>
      <c r="U419" s="128" t="str">
        <f>DF419</f>
        <v/>
      </c>
      <c r="V419" s="129"/>
      <c r="W419" s="128" t="str">
        <f>DH419</f>
        <v/>
      </c>
      <c r="X419" s="129"/>
      <c r="Y419" s="128" t="str">
        <f>DJ419</f>
        <v/>
      </c>
      <c r="Z419" s="129"/>
      <c r="AA419" s="128" t="str">
        <f>DL419</f>
        <v/>
      </c>
      <c r="AB419" s="129"/>
      <c r="AC419" s="128" t="str">
        <f>DN419</f>
        <v/>
      </c>
      <c r="AD419" s="129"/>
      <c r="AE419" s="128" t="str">
        <f>DP419</f>
        <v/>
      </c>
      <c r="AF419" s="129"/>
      <c r="AG419" s="128" t="str">
        <f>DR419</f>
        <v/>
      </c>
      <c r="AH419" s="129"/>
      <c r="AI419" s="128" t="str">
        <f>DT419</f>
        <v/>
      </c>
      <c r="AJ419" s="129"/>
      <c r="AK419" s="128" t="str">
        <f>DV419</f>
        <v/>
      </c>
      <c r="AL419" s="129"/>
      <c r="AM419" s="128" t="str">
        <f>DX419</f>
        <v/>
      </c>
      <c r="AN419" s="129"/>
      <c r="AO419" s="128" t="str">
        <f>DZ419</f>
        <v/>
      </c>
      <c r="AP419" s="127"/>
      <c r="AQ419" s="139" t="str">
        <f>EB419</f>
        <v/>
      </c>
      <c r="AR419" s="127"/>
      <c r="AS419" s="139" t="str">
        <f>ED419</f>
        <v/>
      </c>
      <c r="AT419" s="127"/>
      <c r="AU419" s="139" t="str">
        <f>EF419</f>
        <v/>
      </c>
      <c r="AV419" s="127"/>
      <c r="AW419" s="139" t="str">
        <f>EH419</f>
        <v/>
      </c>
      <c r="AX419" s="127"/>
      <c r="AY419" s="139" t="str">
        <f>EJ419</f>
        <v/>
      </c>
      <c r="AZ419" s="127"/>
      <c r="BA419" s="128" t="str">
        <f>EL419</f>
        <v/>
      </c>
      <c r="BB419" s="129"/>
      <c r="BC419" s="128" t="str">
        <f>EN419</f>
        <v/>
      </c>
      <c r="BD419" s="129"/>
      <c r="BE419" s="128" t="str">
        <f>EP419</f>
        <v/>
      </c>
      <c r="BF419" s="129"/>
      <c r="BG419" s="128" t="str">
        <f>ER419</f>
        <v/>
      </c>
      <c r="BH419" s="129"/>
      <c r="BI419" s="128" t="str">
        <f>ET419</f>
        <v/>
      </c>
      <c r="BJ419" s="129"/>
      <c r="BK419" s="128" t="str">
        <f>EV419</f>
        <v/>
      </c>
      <c r="BL419" s="129"/>
      <c r="BM419" s="128" t="str">
        <f>EX419</f>
        <v/>
      </c>
      <c r="BN419" s="129"/>
      <c r="BO419" s="128" t="str">
        <f>EZ419</f>
        <v/>
      </c>
      <c r="BP419" s="129"/>
      <c r="BQ419" s="128" t="str">
        <f>FB419</f>
        <v/>
      </c>
      <c r="BR419" s="129"/>
      <c r="BS419" s="128" t="str">
        <f>FD419</f>
        <v/>
      </c>
      <c r="BT419" s="129"/>
      <c r="BU419" s="128" t="str">
        <f>FF419</f>
        <v/>
      </c>
      <c r="BV419" s="129"/>
      <c r="BW419" s="128" t="str">
        <f>FH419</f>
        <v/>
      </c>
      <c r="BX419" s="129"/>
      <c r="BY419" s="128" t="str">
        <f>FJ419</f>
        <v/>
      </c>
      <c r="BZ419" s="129"/>
      <c r="CA419" s="128" t="str">
        <f>FL419</f>
        <v/>
      </c>
      <c r="CB419" s="127"/>
      <c r="CC419" s="139" t="str">
        <f>FN419</f>
        <v/>
      </c>
      <c r="CD419" s="127"/>
      <c r="CE419" s="139" t="str">
        <f>FP419</f>
        <v/>
      </c>
      <c r="CF419" s="127"/>
      <c r="CG419" s="139" t="str">
        <f>FR419</f>
        <v/>
      </c>
      <c r="CH419" s="127"/>
      <c r="CI419" s="139" t="str">
        <f>FT419</f>
        <v/>
      </c>
      <c r="CJ419" s="127"/>
      <c r="CK419" s="139" t="str">
        <f>FV419</f>
        <v/>
      </c>
      <c r="CL419" s="127"/>
      <c r="CM419" s="139" t="str">
        <f>FX419</f>
        <v/>
      </c>
      <c r="CN419" s="127"/>
      <c r="CO419" s="139" t="str">
        <f>FZ419</f>
        <v/>
      </c>
      <c r="CV419" s="651" t="str">
        <f>IF(CV409="N/A",KC409,IR409)</f>
        <v/>
      </c>
      <c r="CW419" s="652"/>
      <c r="CX419" s="653"/>
      <c r="CZ419" s="131" t="str">
        <f>MID($CV419,CZ$25,1)</f>
        <v/>
      </c>
      <c r="DB419" s="131" t="str">
        <f>MID($CV419,DB$25,1)</f>
        <v/>
      </c>
      <c r="DD419" s="131" t="str">
        <f>MID($CV419,DD$25,1)</f>
        <v/>
      </c>
      <c r="DF419" s="131" t="str">
        <f>MID($CV419,DF$25,1)</f>
        <v/>
      </c>
      <c r="DH419" s="131" t="str">
        <f>MID($CV419,DH$25,1)</f>
        <v/>
      </c>
      <c r="DJ419" s="131" t="str">
        <f>MID($CV419,DJ$25,1)</f>
        <v/>
      </c>
      <c r="DL419" s="131" t="str">
        <f>MID($CV419,DL$25,1)</f>
        <v/>
      </c>
      <c r="DN419" s="131" t="str">
        <f>MID($CV419,DN$25,1)</f>
        <v/>
      </c>
      <c r="DP419" s="131" t="str">
        <f>MID($CV419,DP$25,1)</f>
        <v/>
      </c>
      <c r="DR419" s="131" t="str">
        <f>MID($CV419,DR$25,1)</f>
        <v/>
      </c>
      <c r="DT419" s="131" t="str">
        <f>MID($CV419,DT$25,1)</f>
        <v/>
      </c>
      <c r="DV419" s="131" t="str">
        <f>MID($CV419,DV$25,1)</f>
        <v/>
      </c>
      <c r="DX419" s="131" t="str">
        <f>MID($CV419,DX$25,1)</f>
        <v/>
      </c>
      <c r="DZ419" s="131" t="str">
        <f>MID($CV419,DZ$25,1)</f>
        <v/>
      </c>
      <c r="EB419" s="131" t="str">
        <f>MID($CV419,EB$25,1)</f>
        <v/>
      </c>
      <c r="ED419" s="131" t="str">
        <f>MID($CV419,ED$25,1)</f>
        <v/>
      </c>
      <c r="EF419" s="131" t="str">
        <f>MID($CV419,EF$25,1)</f>
        <v/>
      </c>
      <c r="EH419" s="131" t="str">
        <f>MID($CV419,EH$25,1)</f>
        <v/>
      </c>
      <c r="EJ419" s="131" t="str">
        <f>MID($CV419,EJ$25,1)</f>
        <v/>
      </c>
      <c r="EL419" s="131" t="str">
        <f>MID($CV419,EL$25,1)</f>
        <v/>
      </c>
      <c r="EN419" s="131" t="str">
        <f>MID($CV419,EN$25,1)</f>
        <v/>
      </c>
      <c r="EP419" s="131" t="str">
        <f>MID($CV419,EP$25,1)</f>
        <v/>
      </c>
      <c r="ER419" s="131" t="str">
        <f>MID($CV419,ER$25,1)</f>
        <v/>
      </c>
      <c r="ET419" s="131" t="str">
        <f>MID($CV419,ET$25,1)</f>
        <v/>
      </c>
      <c r="EV419" s="131" t="str">
        <f>MID($CV419,EV$25,1)</f>
        <v/>
      </c>
      <c r="EX419" s="131" t="str">
        <f>MID($CV419,EX$25,1)</f>
        <v/>
      </c>
      <c r="EZ419" s="131" t="str">
        <f>MID($CV419,EZ$25,1)</f>
        <v/>
      </c>
      <c r="FB419" s="131" t="str">
        <f>MID($CV419,FB$25,1)</f>
        <v/>
      </c>
      <c r="FD419" s="131" t="str">
        <f>MID($CV419,FD$25,1)</f>
        <v/>
      </c>
      <c r="FF419" s="131" t="str">
        <f>MID($CV419,FF$25,1)</f>
        <v/>
      </c>
      <c r="FH419" s="131" t="str">
        <f>MID($CV419,FH$25,1)</f>
        <v/>
      </c>
      <c r="FJ419" s="131" t="str">
        <f>MID($CV419,FJ$25,1)</f>
        <v/>
      </c>
      <c r="FL419" s="131" t="str">
        <f>MID($CV419,FL$25,1)</f>
        <v/>
      </c>
      <c r="FN419" s="131" t="str">
        <f>MID($CV419,FN$25,1)</f>
        <v/>
      </c>
      <c r="FP419" s="131" t="str">
        <f>MID($CV419,FP$25,1)</f>
        <v/>
      </c>
      <c r="FR419" s="131" t="str">
        <f>MID($CV419,FR$25,1)</f>
        <v/>
      </c>
      <c r="FT419" s="131" t="str">
        <f>MID($CV419,FT$25,1)</f>
        <v/>
      </c>
      <c r="FV419" s="131" t="str">
        <f>MID($CV419,FV$25,1)</f>
        <v/>
      </c>
      <c r="FX419" s="131" t="str">
        <f>MID($CV419,FX$25,1)</f>
        <v/>
      </c>
      <c r="FZ419" s="131" t="str">
        <f>MID($CV419,FZ$25,1)</f>
        <v/>
      </c>
      <c r="GB419" s="131" t="str">
        <f>MID($CV419,GB$25,1)</f>
        <v/>
      </c>
      <c r="GD419" s="131" t="str">
        <f>MID($CV419,GD$25,1)</f>
        <v/>
      </c>
      <c r="GF419" s="131" t="str">
        <f>MID($CV419,GF$25,1)</f>
        <v/>
      </c>
      <c r="GH419" s="131" t="str">
        <f>MID($CV419,GH$25,1)</f>
        <v/>
      </c>
      <c r="GJ419" s="131" t="str">
        <f>MID($CV419,GJ$25,1)</f>
        <v/>
      </c>
    </row>
    <row r="420" spans="4:207" ht="3.75" customHeight="1" x14ac:dyDescent="0.25">
      <c r="E420" s="126"/>
      <c r="N420" s="127"/>
      <c r="O420" s="127"/>
      <c r="P420" s="127"/>
      <c r="Q420" s="127"/>
      <c r="R420" s="127"/>
      <c r="S420" s="127"/>
      <c r="T420" s="127"/>
      <c r="U420" s="127"/>
      <c r="V420" s="127"/>
      <c r="W420" s="127"/>
      <c r="X420" s="127"/>
      <c r="Y420" s="127"/>
      <c r="Z420" s="127"/>
      <c r="AA420" s="127"/>
      <c r="AB420" s="127"/>
      <c r="AC420" s="127"/>
      <c r="AD420" s="127"/>
      <c r="AE420" s="127"/>
      <c r="AF420" s="127"/>
      <c r="AG420" s="127"/>
      <c r="AH420" s="127"/>
      <c r="AI420" s="127"/>
      <c r="AJ420" s="127"/>
      <c r="AK420" s="127"/>
      <c r="AL420" s="127"/>
      <c r="AM420" s="127"/>
      <c r="AN420" s="127"/>
      <c r="AO420" s="127"/>
      <c r="AP420" s="127"/>
      <c r="AQ420" s="127"/>
      <c r="AR420" s="127"/>
      <c r="AS420" s="127"/>
      <c r="AT420" s="127"/>
      <c r="AU420" s="127"/>
      <c r="AV420" s="127"/>
      <c r="AW420" s="127"/>
      <c r="AX420" s="127"/>
      <c r="AY420" s="127"/>
      <c r="AZ420" s="127"/>
      <c r="BA420" s="127"/>
      <c r="BB420" s="127"/>
      <c r="BC420" s="127"/>
      <c r="BD420" s="127"/>
      <c r="BE420" s="127"/>
      <c r="BF420" s="127"/>
      <c r="BG420" s="127"/>
      <c r="BH420" s="127"/>
      <c r="BI420" s="127"/>
      <c r="BJ420" s="127"/>
      <c r="BK420" s="127"/>
      <c r="BL420" s="127"/>
      <c r="BM420" s="127"/>
      <c r="BN420" s="127"/>
      <c r="BO420" s="127"/>
      <c r="BP420" s="127"/>
      <c r="BQ420" s="127"/>
      <c r="BR420" s="127"/>
      <c r="BS420" s="127"/>
      <c r="BT420" s="127"/>
      <c r="BU420" s="127"/>
      <c r="BV420" s="127"/>
      <c r="BW420" s="127"/>
      <c r="BX420" s="127"/>
      <c r="BY420" s="127"/>
      <c r="BZ420" s="127"/>
      <c r="CA420" s="127"/>
      <c r="CB420" s="127"/>
      <c r="CC420" s="127"/>
      <c r="CD420" s="127"/>
      <c r="CE420" s="127"/>
      <c r="CF420" s="127"/>
      <c r="CG420" s="127"/>
      <c r="CH420" s="127"/>
      <c r="CI420" s="127"/>
      <c r="CJ420" s="127"/>
      <c r="CK420" s="127"/>
      <c r="CL420" s="127"/>
      <c r="CM420" s="127"/>
      <c r="CN420" s="127"/>
      <c r="CO420" s="127"/>
    </row>
    <row r="421" spans="4:207" ht="13.2" customHeight="1" x14ac:dyDescent="0.25">
      <c r="E421" s="126"/>
      <c r="N421" s="132"/>
      <c r="O421" s="369"/>
      <c r="P421" s="127"/>
      <c r="Q421" s="369"/>
      <c r="R421" s="127"/>
      <c r="S421" s="369"/>
      <c r="T421" s="127"/>
      <c r="U421" s="369"/>
      <c r="V421" s="127"/>
      <c r="W421" s="369"/>
      <c r="X421" s="127"/>
      <c r="Y421" s="369"/>
      <c r="Z421" s="127"/>
      <c r="AA421" s="369"/>
      <c r="AB421" s="127"/>
      <c r="AC421" s="369"/>
      <c r="AD421" s="127"/>
      <c r="AE421" s="369"/>
      <c r="AF421" s="127"/>
      <c r="AG421" s="369"/>
      <c r="AH421" s="127"/>
      <c r="AI421" s="369"/>
      <c r="AJ421" s="127"/>
      <c r="AK421" s="369"/>
      <c r="AL421" s="127"/>
      <c r="AM421" s="369"/>
      <c r="AN421" s="127"/>
      <c r="AO421" s="369"/>
      <c r="AP421" s="127"/>
      <c r="AQ421" s="369"/>
      <c r="AR421" s="127"/>
      <c r="AS421" s="369"/>
      <c r="AT421" s="127"/>
      <c r="AU421" s="369"/>
      <c r="AV421" s="127"/>
      <c r="AW421" s="369"/>
      <c r="AX421" s="127"/>
      <c r="AY421" s="369"/>
      <c r="AZ421" s="127"/>
      <c r="BA421" s="369"/>
      <c r="BB421" s="127"/>
      <c r="BC421" s="369"/>
      <c r="BD421" s="127"/>
      <c r="BE421" s="369"/>
      <c r="BF421" s="127"/>
      <c r="BG421" s="369"/>
      <c r="BH421" s="127"/>
      <c r="BI421" s="369"/>
      <c r="BJ421" s="127"/>
      <c r="BK421" s="369"/>
      <c r="BL421" s="127"/>
      <c r="BM421" s="369"/>
      <c r="BN421" s="127"/>
      <c r="BO421" s="369"/>
      <c r="BP421" s="127"/>
      <c r="BQ421" s="369"/>
      <c r="BR421" s="127"/>
      <c r="BS421" s="369"/>
      <c r="BT421" s="127"/>
      <c r="BU421" s="369"/>
      <c r="BV421" s="127"/>
      <c r="BW421" s="369"/>
      <c r="BX421" s="127"/>
      <c r="BY421" s="369"/>
      <c r="BZ421" s="127"/>
      <c r="CA421" s="369"/>
      <c r="CB421" s="127"/>
      <c r="CC421" s="369"/>
      <c r="CD421" s="127"/>
      <c r="CE421" s="369"/>
      <c r="CF421" s="127"/>
      <c r="CG421" s="369"/>
      <c r="CH421" s="127"/>
      <c r="CI421" s="369"/>
      <c r="CJ421" s="127"/>
      <c r="CK421" s="369"/>
      <c r="CL421" s="127"/>
      <c r="CM421" s="369"/>
      <c r="CN421" s="127"/>
      <c r="CO421" s="369"/>
    </row>
    <row r="422" spans="4:207" ht="3" customHeight="1" x14ac:dyDescent="0.25"/>
    <row r="423" spans="4:207" ht="13.2" customHeight="1" x14ac:dyDescent="0.25">
      <c r="D423" s="126" t="s">
        <v>224</v>
      </c>
      <c r="N423" s="127"/>
      <c r="O423" s="369" t="s">
        <v>225</v>
      </c>
      <c r="P423" s="127"/>
      <c r="Q423" s="369" t="s">
        <v>226</v>
      </c>
      <c r="R423" s="127"/>
      <c r="S423" s="369" t="s">
        <v>227</v>
      </c>
      <c r="T423" s="127"/>
      <c r="U423" s="369" t="s">
        <v>228</v>
      </c>
      <c r="V423" s="127"/>
      <c r="W423" s="369" t="s">
        <v>229</v>
      </c>
      <c r="X423" s="127"/>
      <c r="Y423" s="369" t="s">
        <v>230</v>
      </c>
      <c r="Z423" s="127"/>
      <c r="AA423" s="369" t="s">
        <v>231</v>
      </c>
      <c r="AB423" s="127"/>
      <c r="AC423" s="369" t="s">
        <v>232</v>
      </c>
      <c r="AD423" s="127"/>
      <c r="AE423" s="369" t="s">
        <v>233</v>
      </c>
      <c r="AF423" s="127"/>
      <c r="AG423" s="369" t="s">
        <v>234</v>
      </c>
      <c r="AH423" s="127"/>
      <c r="AI423" s="369" t="s">
        <v>235</v>
      </c>
      <c r="AJ423" s="127"/>
      <c r="AK423" s="369" t="s">
        <v>231</v>
      </c>
      <c r="AL423" s="127"/>
      <c r="AM423" s="369" t="s">
        <v>236</v>
      </c>
      <c r="AN423" s="127"/>
      <c r="AO423" s="369"/>
      <c r="AP423" s="127"/>
      <c r="AQ423" s="369"/>
      <c r="AR423" s="127"/>
      <c r="AS423" s="369"/>
      <c r="AT423" s="127"/>
      <c r="AU423" s="369"/>
      <c r="AV423" s="127"/>
      <c r="AW423" s="369"/>
      <c r="AX423" s="127"/>
      <c r="AY423" s="369"/>
      <c r="AZ423" s="127"/>
      <c r="BA423" s="369"/>
      <c r="BB423" s="127"/>
      <c r="BC423" s="369"/>
      <c r="BD423" s="127"/>
      <c r="BE423" s="369"/>
      <c r="BF423" s="127"/>
      <c r="BG423" s="369"/>
      <c r="BH423" s="127"/>
      <c r="BI423" s="369"/>
      <c r="BJ423" s="127"/>
      <c r="BK423" s="369"/>
      <c r="BL423" s="127"/>
      <c r="BM423" s="369"/>
      <c r="BN423" s="127"/>
      <c r="BO423" s="369"/>
      <c r="BP423" s="127"/>
      <c r="BQ423" s="369"/>
      <c r="BR423" s="127"/>
      <c r="BS423" s="369"/>
      <c r="BT423" s="127"/>
      <c r="BU423" s="369"/>
      <c r="BV423" s="127"/>
      <c r="BW423" s="369"/>
      <c r="BX423" s="127"/>
      <c r="BY423" s="369"/>
      <c r="BZ423" s="127"/>
      <c r="CA423" s="369"/>
      <c r="CB423" s="127"/>
      <c r="CC423" s="369"/>
      <c r="CD423" s="127"/>
      <c r="CE423" s="369"/>
      <c r="CF423" s="127"/>
      <c r="CG423" s="369"/>
      <c r="CH423" s="127"/>
      <c r="CI423" s="369"/>
      <c r="CJ423" s="127"/>
      <c r="CK423" s="369"/>
      <c r="CL423" s="127"/>
      <c r="CM423" s="369"/>
      <c r="CN423" s="127"/>
      <c r="CO423" s="369"/>
      <c r="CV423" s="651" t="str">
        <f>IF(CV409="N/A",KV409,JJ409)</f>
        <v/>
      </c>
      <c r="CW423" s="652"/>
      <c r="CX423" s="653"/>
      <c r="CZ423" s="131" t="str">
        <f>MID($CV423,CZ$25,1)</f>
        <v/>
      </c>
      <c r="DB423" s="131" t="str">
        <f>MID($CV423,DB$25,1)</f>
        <v/>
      </c>
      <c r="DD423" s="131" t="str">
        <f>MID($CV423,DD$25,1)</f>
        <v/>
      </c>
      <c r="DF423" s="131" t="str">
        <f>MID($CV423,DF$25,1)</f>
        <v/>
      </c>
      <c r="DH423" s="131" t="str">
        <f>MID($CV423,DH$25,1)</f>
        <v/>
      </c>
      <c r="DJ423" s="131" t="str">
        <f>MID($CV423,DJ$25,1)</f>
        <v/>
      </c>
      <c r="DL423" s="131" t="str">
        <f>MID($CV423,DL$25,1)</f>
        <v/>
      </c>
      <c r="DN423" s="131" t="str">
        <f>MID($CV423,DN$25,1)</f>
        <v/>
      </c>
      <c r="DP423" s="131" t="str">
        <f>MID($CV423,DP$25,1)</f>
        <v/>
      </c>
      <c r="DR423" s="131" t="str">
        <f>MID($CV423,DR$25,1)</f>
        <v/>
      </c>
      <c r="DT423" s="131" t="str">
        <f>MID($CV423,DT$25,1)</f>
        <v/>
      </c>
      <c r="DV423" s="131" t="str">
        <f>MID($CV423,DV$25,1)</f>
        <v/>
      </c>
      <c r="DX423" s="131" t="str">
        <f>MID($CV423,DX$25,1)</f>
        <v/>
      </c>
      <c r="DZ423" s="131" t="str">
        <f>MID($CV423,DZ$25,1)</f>
        <v/>
      </c>
      <c r="EB423" s="131" t="str">
        <f>MID($CV423,EB$25,1)</f>
        <v/>
      </c>
      <c r="ED423" s="131" t="str">
        <f>MID($CV423,ED$25,1)</f>
        <v/>
      </c>
      <c r="EF423" s="131" t="str">
        <f>MID($CV423,EF$25,1)</f>
        <v/>
      </c>
      <c r="EH423" s="131" t="str">
        <f>MID($CV423,EH$25,1)</f>
        <v/>
      </c>
      <c r="EJ423" s="131" t="str">
        <f>MID($CV423,EJ$25,1)</f>
        <v/>
      </c>
      <c r="EL423" s="131" t="str">
        <f>MID($CV423,EL$25,1)</f>
        <v/>
      </c>
      <c r="EN423" s="131" t="str">
        <f>MID($CV423,EN$25,1)</f>
        <v/>
      </c>
      <c r="EP423" s="131" t="str">
        <f>MID($CV423,EP$25,1)</f>
        <v/>
      </c>
      <c r="ER423" s="131" t="str">
        <f>MID($CV423,ER$25,1)</f>
        <v/>
      </c>
      <c r="ET423" s="131" t="str">
        <f>MID($CV423,ET$25,1)</f>
        <v/>
      </c>
      <c r="EV423" s="131" t="str">
        <f>MID($CV423,EV$25,1)</f>
        <v/>
      </c>
      <c r="EX423" s="131" t="str">
        <f>MID($CV423,EX$25,1)</f>
        <v/>
      </c>
      <c r="EZ423" s="131" t="str">
        <f>MID($CV423,EZ$25,1)</f>
        <v/>
      </c>
      <c r="FB423" s="131" t="str">
        <f>MID($CV423,FB$25,1)</f>
        <v/>
      </c>
      <c r="FD423" s="131" t="str">
        <f>MID($CV423,FD$25,1)</f>
        <v/>
      </c>
      <c r="FF423" s="131" t="str">
        <f>MID($CV423,FF$25,1)</f>
        <v/>
      </c>
      <c r="FH423" s="131" t="str">
        <f>MID($CV423,FH$25,1)</f>
        <v/>
      </c>
      <c r="FJ423" s="131" t="str">
        <f>MID($CV423,FJ$25,1)</f>
        <v/>
      </c>
      <c r="FL423" s="131" t="str">
        <f>MID($CV423,FL$25,1)</f>
        <v/>
      </c>
      <c r="FN423" s="131" t="str">
        <f>MID($CV423,FN$25,1)</f>
        <v/>
      </c>
      <c r="FP423" s="131" t="str">
        <f>MID($CV423,FP$25,1)</f>
        <v/>
      </c>
      <c r="FR423" s="131" t="str">
        <f>MID($CV423,FR$25,1)</f>
        <v/>
      </c>
      <c r="FT423" s="131" t="str">
        <f>MID($CV423,FT$25,1)</f>
        <v/>
      </c>
      <c r="FV423" s="131" t="str">
        <f>MID($CV423,FV$25,1)</f>
        <v/>
      </c>
      <c r="FX423" s="131" t="str">
        <f>MID($CV423,FX$25,1)</f>
        <v/>
      </c>
      <c r="FZ423" s="131" t="str">
        <f>MID($CV423,FZ$25,1)</f>
        <v/>
      </c>
      <c r="GB423" s="131" t="str">
        <f>MID($CV423,GB$25,1)</f>
        <v/>
      </c>
      <c r="GD423" s="131" t="str">
        <f>MID($CV423,GD$25,1)</f>
        <v/>
      </c>
      <c r="GF423" s="131" t="str">
        <f>MID($CV423,GF$25,1)</f>
        <v/>
      </c>
      <c r="GH423" s="131" t="str">
        <f>MID($CV423,GH$25,1)</f>
        <v/>
      </c>
      <c r="GJ423" s="131" t="str">
        <f>MID($CV423,GJ$25,1)</f>
        <v/>
      </c>
    </row>
    <row r="424" spans="4:207" ht="3" customHeight="1" x14ac:dyDescent="0.25"/>
    <row r="425" spans="4:207" ht="13.2" customHeight="1" x14ac:dyDescent="0.25">
      <c r="D425" s="126" t="s">
        <v>237</v>
      </c>
      <c r="O425" s="128" t="str">
        <f>CZ423</f>
        <v/>
      </c>
      <c r="P425" s="129"/>
      <c r="Q425" s="128" t="str">
        <f>DB423</f>
        <v/>
      </c>
      <c r="R425" s="129"/>
      <c r="S425" s="128" t="str">
        <f>DD423</f>
        <v/>
      </c>
      <c r="T425" s="129"/>
      <c r="U425" s="128" t="str">
        <f>DF423</f>
        <v/>
      </c>
      <c r="V425" s="129"/>
      <c r="W425" s="128" t="str">
        <f>DH423</f>
        <v/>
      </c>
      <c r="X425" s="129"/>
      <c r="Y425" s="128" t="str">
        <f>DJ423</f>
        <v/>
      </c>
      <c r="Z425" s="129"/>
      <c r="AA425" s="128" t="str">
        <f>DL423</f>
        <v/>
      </c>
      <c r="AB425" s="129"/>
      <c r="AC425" s="128" t="str">
        <f>DN423</f>
        <v/>
      </c>
      <c r="AD425" s="129"/>
      <c r="AE425" s="128" t="str">
        <f>DP423</f>
        <v/>
      </c>
      <c r="AF425" s="129"/>
      <c r="AG425" s="128" t="str">
        <f>DR423</f>
        <v/>
      </c>
      <c r="AH425" s="129"/>
      <c r="AI425" s="128" t="str">
        <f>DT423</f>
        <v/>
      </c>
      <c r="AJ425" s="129"/>
      <c r="AK425" s="128" t="str">
        <f>DV423</f>
        <v/>
      </c>
      <c r="AL425" s="129"/>
      <c r="AM425" s="128" t="str">
        <f>DX423</f>
        <v/>
      </c>
      <c r="AN425" s="129"/>
      <c r="AO425" s="179" t="s">
        <v>238</v>
      </c>
      <c r="AP425" s="180"/>
      <c r="AQ425" s="147"/>
      <c r="AR425" s="147"/>
      <c r="AS425" s="147"/>
      <c r="AT425" s="147"/>
      <c r="AU425" s="153"/>
      <c r="AV425" s="153"/>
      <c r="AW425" s="153"/>
      <c r="AX425" s="153"/>
      <c r="AY425" s="153"/>
      <c r="AZ425" s="136"/>
      <c r="BA425" s="136"/>
      <c r="BE425" s="126"/>
      <c r="BF425" s="181" t="s">
        <v>239</v>
      </c>
      <c r="BH425" s="126"/>
      <c r="BI425" s="126"/>
      <c r="BJ425" s="126"/>
      <c r="BK425" s="143"/>
      <c r="BM425" s="207"/>
      <c r="BN425" s="127"/>
      <c r="BO425" s="207"/>
      <c r="BP425" s="127"/>
      <c r="BQ425" s="207"/>
      <c r="BR425" s="127"/>
      <c r="BS425" s="207"/>
      <c r="BT425" s="127"/>
      <c r="BU425" s="207"/>
      <c r="BV425" s="127"/>
      <c r="BW425" s="207"/>
      <c r="BX425" s="127"/>
      <c r="BY425" s="207"/>
      <c r="BZ425" s="127"/>
      <c r="CA425" s="207"/>
      <c r="CB425" s="127"/>
      <c r="CC425" s="207"/>
      <c r="CD425" s="127"/>
      <c r="CE425" s="199"/>
      <c r="CF425" s="127"/>
      <c r="CG425" s="199"/>
      <c r="CH425" s="127"/>
      <c r="CI425" s="199"/>
      <c r="CJ425" s="127"/>
      <c r="CK425" s="177"/>
      <c r="CL425" s="178"/>
      <c r="CM425" s="177"/>
      <c r="CN425" s="127"/>
      <c r="CO425" s="199"/>
      <c r="CP425" s="127"/>
      <c r="CQ425" s="176"/>
      <c r="CV425" s="666">
        <f>'TRUST VREALYS QUESTIONNAIRE'!M98</f>
        <v>0</v>
      </c>
      <c r="CW425" s="652"/>
      <c r="CX425" s="653"/>
      <c r="CZ425" s="131" t="str">
        <f>MID($CV425,CZ$25,1)</f>
        <v>0</v>
      </c>
      <c r="DB425" s="131" t="str">
        <f>MID($CV425,DB$25,1)</f>
        <v/>
      </c>
      <c r="DD425" s="131" t="str">
        <f>MID($CV425,DD$25,1)</f>
        <v/>
      </c>
      <c r="DF425" s="131" t="str">
        <f>MID($CV425,DF$25,1)</f>
        <v/>
      </c>
      <c r="DH425" s="131" t="str">
        <f>MID($CV425,DH$25,1)</f>
        <v/>
      </c>
      <c r="DJ425" s="131" t="str">
        <f>MID($CV425,DJ$25,1)</f>
        <v/>
      </c>
      <c r="DL425" s="131" t="str">
        <f>MID($CV425,DL$25,1)</f>
        <v/>
      </c>
      <c r="DN425" s="131" t="str">
        <f>MID($CV425,DN$25,1)</f>
        <v/>
      </c>
      <c r="DP425" s="131" t="str">
        <f>MID($CV425,DP$25,1)</f>
        <v/>
      </c>
      <c r="DR425" s="131" t="str">
        <f>MID($CV425,DR$25,1)</f>
        <v/>
      </c>
      <c r="DT425" s="131" t="str">
        <f>MID($CV425,DT$25,1)</f>
        <v/>
      </c>
      <c r="DV425" s="131" t="str">
        <f>MID($CV425,DV$25,1)</f>
        <v/>
      </c>
      <c r="DX425" s="131" t="str">
        <f>MID($CV425,DX$25,1)</f>
        <v/>
      </c>
      <c r="DZ425" s="131" t="str">
        <f>MID($CV425,DZ$25,1)</f>
        <v/>
      </c>
      <c r="EB425" s="131" t="str">
        <f>MID($CV425,EB$25,1)</f>
        <v/>
      </c>
      <c r="ED425" s="131" t="str">
        <f>MID($CV425,ED$25,1)</f>
        <v/>
      </c>
      <c r="EF425" s="131" t="str">
        <f>MID($CV425,EF$25,1)</f>
        <v/>
      </c>
      <c r="EH425" s="131" t="str">
        <f>MID($CV425,EH$25,1)</f>
        <v/>
      </c>
      <c r="EJ425" s="131" t="str">
        <f>MID($CV425,EJ$25,1)</f>
        <v/>
      </c>
      <c r="EL425" s="131" t="str">
        <f>MID($CV425,EL$25,1)</f>
        <v/>
      </c>
      <c r="EN425" s="131" t="str">
        <f>MID($CV425,EN$25,1)</f>
        <v/>
      </c>
      <c r="EP425" s="131" t="str">
        <f>MID($CV425,EP$25,1)</f>
        <v/>
      </c>
      <c r="ER425" s="131" t="str">
        <f>MID($CV425,ER$25,1)</f>
        <v/>
      </c>
      <c r="ET425" s="131" t="str">
        <f>MID($CV425,ET$25,1)</f>
        <v/>
      </c>
      <c r="EV425" s="131" t="str">
        <f>MID($CV425,EV$25,1)</f>
        <v/>
      </c>
      <c r="EX425" s="131" t="str">
        <f>MID($CV425,EX$25,1)</f>
        <v/>
      </c>
      <c r="EZ425" s="131" t="str">
        <f>MID($CV425,EZ$25,1)</f>
        <v/>
      </c>
      <c r="FB425" s="131" t="str">
        <f>MID($CV425,FB$25,1)</f>
        <v/>
      </c>
      <c r="FD425" s="131" t="str">
        <f>MID($CV425,FD$25,1)</f>
        <v/>
      </c>
      <c r="FF425" s="131" t="str">
        <f>MID($CV425,FF$25,1)</f>
        <v/>
      </c>
      <c r="FH425" s="131" t="str">
        <f>MID($CV425,FH$25,1)</f>
        <v/>
      </c>
      <c r="FJ425" s="131" t="str">
        <f>MID($CV425,FJ$25,1)</f>
        <v/>
      </c>
      <c r="FL425" s="131" t="str">
        <f>MID($CV425,FL$25,1)</f>
        <v/>
      </c>
      <c r="FN425" s="131" t="str">
        <f>MID($CV425,FN$25,1)</f>
        <v/>
      </c>
      <c r="FP425" s="131" t="str">
        <f>MID($CV425,FP$25,1)</f>
        <v/>
      </c>
      <c r="FR425" s="131" t="str">
        <f>MID($CV425,FR$25,1)</f>
        <v/>
      </c>
      <c r="FT425" s="131" t="str">
        <f>MID($CV425,FT$25,1)</f>
        <v/>
      </c>
      <c r="FV425" s="131" t="str">
        <f>MID($CV425,FV$25,1)</f>
        <v/>
      </c>
      <c r="FX425" s="131" t="str">
        <f>MID($CV425,FX$25,1)</f>
        <v/>
      </c>
      <c r="FZ425" s="131" t="str">
        <f>MID($CV425,FZ$25,1)</f>
        <v/>
      </c>
      <c r="GB425" s="131" t="str">
        <f>MID($CV425,GB$25,1)</f>
        <v/>
      </c>
      <c r="GD425" s="131" t="str">
        <f>MID($CV425,GD$25,1)</f>
        <v/>
      </c>
      <c r="GF425" s="131" t="str">
        <f>MID($CV425,GF$25,1)</f>
        <v/>
      </c>
      <c r="GH425" s="131" t="str">
        <f>MID($CV425,GH$25,1)</f>
        <v/>
      </c>
      <c r="GJ425" s="131" t="str">
        <f>MID($CV425,GJ$25,1)</f>
        <v/>
      </c>
    </row>
    <row r="426" spans="4:207" s="136" customFormat="1" ht="3" customHeight="1" x14ac:dyDescent="0.25"/>
    <row r="427" spans="4:207" s="136" customFormat="1" ht="13.2" customHeight="1" x14ac:dyDescent="0.25">
      <c r="D427" s="648" t="s">
        <v>324</v>
      </c>
      <c r="E427" s="649"/>
      <c r="F427" s="649"/>
      <c r="G427" s="649"/>
      <c r="H427" s="649"/>
      <c r="I427" s="649"/>
      <c r="J427" s="649"/>
      <c r="K427" s="649"/>
      <c r="L427" s="649"/>
      <c r="M427" s="649"/>
      <c r="N427" s="649"/>
      <c r="O427" s="649"/>
      <c r="P427" s="649"/>
      <c r="Q427" s="649"/>
      <c r="R427" s="649"/>
      <c r="S427" s="649"/>
      <c r="T427" s="649"/>
      <c r="U427" s="649"/>
      <c r="V427" s="649"/>
      <c r="W427" s="649"/>
      <c r="X427" s="649"/>
      <c r="Y427" s="649"/>
      <c r="Z427" s="649"/>
      <c r="AA427" s="649"/>
      <c r="AB427" s="649"/>
      <c r="AC427" s="649"/>
      <c r="AD427" s="649"/>
      <c r="AE427" s="649"/>
      <c r="AF427" s="649"/>
      <c r="AG427" s="649"/>
      <c r="AH427" s="649"/>
      <c r="AI427" s="649"/>
      <c r="AJ427" s="649"/>
      <c r="AK427" s="649"/>
      <c r="AL427" s="649"/>
      <c r="AM427" s="649"/>
      <c r="AN427" s="649"/>
      <c r="AO427" s="649"/>
      <c r="AP427" s="649"/>
      <c r="AQ427" s="649"/>
      <c r="AR427" s="649"/>
      <c r="AS427" s="649"/>
      <c r="AT427" s="649"/>
      <c r="AU427" s="649"/>
      <c r="AV427" s="649"/>
      <c r="AW427" s="649"/>
      <c r="AX427" s="649"/>
      <c r="AY427" s="649"/>
      <c r="AZ427" s="649"/>
      <c r="BA427" s="649"/>
      <c r="BB427" s="649"/>
      <c r="BC427" s="649"/>
      <c r="BD427" s="649"/>
      <c r="BE427" s="649"/>
      <c r="BF427" s="649"/>
      <c r="BG427" s="649"/>
      <c r="BH427" s="649"/>
      <c r="BI427" s="649"/>
      <c r="BJ427" s="649"/>
      <c r="BK427" s="649"/>
      <c r="BL427" s="649"/>
      <c r="BM427" s="649"/>
      <c r="BN427" s="649"/>
      <c r="BO427" s="649"/>
      <c r="BP427" s="649"/>
      <c r="BQ427" s="649"/>
      <c r="BR427" s="649"/>
      <c r="BS427" s="649"/>
      <c r="BT427" s="649"/>
      <c r="BU427" s="649"/>
      <c r="BV427" s="649"/>
      <c r="BW427" s="649"/>
      <c r="BX427" s="649"/>
      <c r="BY427" s="649"/>
      <c r="BZ427" s="649"/>
      <c r="CA427" s="649"/>
      <c r="CB427" s="649"/>
      <c r="CC427" s="649"/>
      <c r="CD427" s="649"/>
      <c r="CE427" s="649"/>
      <c r="CF427" s="649"/>
      <c r="CG427" s="649"/>
      <c r="CH427" s="649"/>
      <c r="CI427" s="649"/>
      <c r="CJ427" s="649"/>
      <c r="CK427" s="649"/>
      <c r="CL427" s="649"/>
      <c r="CM427" s="649"/>
      <c r="CN427" s="649"/>
      <c r="CO427" s="650"/>
      <c r="CP427" s="183"/>
      <c r="CV427" s="234">
        <f>'TRUST VREALYS QUESTIONNAIRE'!K98</f>
        <v>0</v>
      </c>
      <c r="CW427" s="257" t="s">
        <v>325</v>
      </c>
    </row>
    <row r="428" spans="4:207" s="136" customFormat="1" ht="3" customHeight="1" x14ac:dyDescent="0.25"/>
    <row r="429" spans="4:207" s="136" customFormat="1" ht="15" customHeight="1" x14ac:dyDescent="0.25">
      <c r="G429" s="144"/>
      <c r="H429" s="144"/>
      <c r="I429" s="143"/>
      <c r="J429" s="143"/>
      <c r="K429" s="258"/>
      <c r="L429" s="258"/>
      <c r="M429" s="258" t="s">
        <v>325</v>
      </c>
      <c r="N429" s="258"/>
      <c r="O429" s="145" t="str">
        <f>IF(CV427=CW427,"√","N")</f>
        <v>N</v>
      </c>
      <c r="P429" s="258"/>
      <c r="Q429" s="258"/>
      <c r="R429" s="258"/>
      <c r="S429" s="259"/>
      <c r="T429" s="258"/>
      <c r="U429" s="258"/>
      <c r="V429" s="258"/>
      <c r="W429" s="258"/>
      <c r="X429" s="258"/>
      <c r="Y429" s="258"/>
      <c r="Z429" s="258"/>
      <c r="AA429" s="258"/>
      <c r="AB429" s="258"/>
      <c r="AC429" s="258"/>
      <c r="AD429" s="258"/>
      <c r="AE429" s="258"/>
      <c r="AF429" s="258"/>
      <c r="AG429" s="258" t="s">
        <v>326</v>
      </c>
      <c r="AH429" s="258"/>
      <c r="AI429" s="145" t="str">
        <f>IF(CV434=CW434,"√","N")</f>
        <v>N</v>
      </c>
      <c r="AJ429" s="258"/>
      <c r="AK429" s="258"/>
      <c r="AL429" s="258"/>
      <c r="AM429" s="258"/>
      <c r="AN429" s="258"/>
      <c r="AO429" s="258"/>
      <c r="AP429" s="258"/>
      <c r="AQ429" s="258"/>
      <c r="AR429" s="258"/>
      <c r="AS429" s="258"/>
      <c r="AT429" s="258"/>
      <c r="AU429" s="258" t="s">
        <v>327</v>
      </c>
      <c r="AV429" s="258"/>
      <c r="AW429" s="145" t="str">
        <f>IF(CV432=CW432,"√","N")</f>
        <v>N</v>
      </c>
      <c r="AX429" s="258"/>
      <c r="AY429" s="258"/>
      <c r="AZ429" s="258"/>
      <c r="BA429" s="258"/>
      <c r="BB429" s="258"/>
      <c r="BC429" s="258"/>
      <c r="BD429" s="258"/>
      <c r="BE429" s="258"/>
      <c r="BF429" s="258"/>
      <c r="BG429" s="258"/>
      <c r="BH429" s="258"/>
      <c r="BI429" s="258"/>
      <c r="BJ429" s="258"/>
      <c r="BK429" s="258" t="s">
        <v>328</v>
      </c>
      <c r="BL429" s="260"/>
      <c r="BM429" s="128" t="str">
        <f>CZ425</f>
        <v>0</v>
      </c>
      <c r="BN429" s="129"/>
      <c r="BO429" s="128" t="str">
        <f>DB425</f>
        <v/>
      </c>
      <c r="BP429" s="129"/>
      <c r="BQ429" s="128" t="str">
        <f>DD425</f>
        <v/>
      </c>
      <c r="BR429" s="129"/>
      <c r="BS429" s="128" t="str">
        <f>DF425</f>
        <v/>
      </c>
      <c r="BT429" s="129"/>
      <c r="BU429" s="128" t="str">
        <f>DH425</f>
        <v/>
      </c>
      <c r="BV429" s="129"/>
      <c r="BW429" s="128" t="str">
        <f>DJ425</f>
        <v/>
      </c>
      <c r="BX429" s="129"/>
      <c r="BY429" s="128" t="str">
        <f>DL425</f>
        <v/>
      </c>
      <c r="BZ429" s="129"/>
      <c r="CA429" s="128" t="str">
        <f>DN425</f>
        <v/>
      </c>
      <c r="CB429" s="129"/>
      <c r="CC429" s="128" t="str">
        <f>DP425</f>
        <v/>
      </c>
      <c r="CD429" s="129"/>
      <c r="CE429" s="128" t="str">
        <f>DR425</f>
        <v/>
      </c>
      <c r="CF429" s="129"/>
      <c r="CG429" s="128" t="str">
        <f>DT425</f>
        <v/>
      </c>
      <c r="CH429" s="129"/>
      <c r="CI429" s="128" t="str">
        <f>DV425</f>
        <v/>
      </c>
      <c r="CJ429" s="129"/>
      <c r="CK429" s="128" t="str">
        <f>DX425</f>
        <v/>
      </c>
      <c r="CL429" s="129"/>
      <c r="CM429" s="128" t="str">
        <f>DZ425</f>
        <v/>
      </c>
      <c r="CN429" s="129"/>
      <c r="CO429" s="128" t="str">
        <f>EB425</f>
        <v/>
      </c>
      <c r="CP429" s="261"/>
      <c r="CV429" s="234">
        <f>CV427</f>
        <v>0</v>
      </c>
      <c r="CW429" s="257" t="s">
        <v>329</v>
      </c>
    </row>
    <row r="430" spans="4:207" s="136" customFormat="1" ht="3" customHeight="1" x14ac:dyDescent="0.25">
      <c r="G430" s="144"/>
      <c r="H430" s="144"/>
      <c r="I430" s="143"/>
      <c r="J430" s="143"/>
      <c r="K430" s="258"/>
      <c r="L430" s="258"/>
      <c r="M430" s="258"/>
      <c r="N430" s="258"/>
      <c r="O430" s="262"/>
      <c r="P430" s="258"/>
      <c r="Q430" s="258"/>
      <c r="R430" s="258"/>
      <c r="S430" s="258"/>
      <c r="T430" s="258"/>
      <c r="U430" s="258"/>
      <c r="V430" s="258"/>
      <c r="W430" s="258"/>
      <c r="X430" s="258"/>
      <c r="Y430" s="258"/>
      <c r="Z430" s="258"/>
      <c r="AA430" s="258"/>
      <c r="AB430" s="258"/>
      <c r="AC430" s="258"/>
      <c r="AD430" s="258"/>
      <c r="AE430" s="258"/>
      <c r="AF430" s="258"/>
      <c r="AG430" s="258"/>
      <c r="AH430" s="258"/>
      <c r="AI430" s="258"/>
      <c r="AJ430" s="258"/>
      <c r="AK430" s="258"/>
      <c r="AL430" s="258"/>
      <c r="AM430" s="258"/>
      <c r="AN430" s="258"/>
      <c r="AO430" s="258"/>
      <c r="AP430" s="258"/>
      <c r="AQ430" s="258"/>
      <c r="AR430" s="258"/>
      <c r="AS430" s="258"/>
      <c r="AT430" s="258"/>
      <c r="AU430" s="258"/>
      <c r="AV430" s="258"/>
      <c r="AW430" s="258"/>
      <c r="AX430" s="258"/>
      <c r="AY430" s="258"/>
      <c r="AZ430" s="258"/>
      <c r="BA430" s="258"/>
      <c r="BB430" s="258"/>
      <c r="BC430" s="258"/>
      <c r="BD430" s="258"/>
      <c r="BE430" s="258"/>
      <c r="BF430" s="258"/>
      <c r="BG430" s="258"/>
      <c r="BH430" s="258"/>
      <c r="BI430" s="258"/>
      <c r="BJ430" s="258"/>
      <c r="BK430" s="258"/>
      <c r="BL430" s="260"/>
      <c r="BM430" s="260"/>
      <c r="BN430" s="260"/>
      <c r="BO430" s="260"/>
      <c r="BP430" s="260"/>
      <c r="BQ430" s="260"/>
      <c r="BR430" s="260"/>
      <c r="BS430" s="260"/>
      <c r="BT430" s="260"/>
      <c r="BU430" s="260"/>
      <c r="BV430" s="260"/>
      <c r="BW430" s="260"/>
      <c r="BX430" s="260"/>
      <c r="BY430" s="260"/>
      <c r="BZ430" s="260"/>
      <c r="CA430" s="260"/>
      <c r="CB430" s="260"/>
      <c r="CC430" s="260"/>
      <c r="CD430" s="260"/>
      <c r="CE430" s="260"/>
      <c r="CF430" s="260"/>
      <c r="CG430" s="260"/>
      <c r="CH430" s="260"/>
      <c r="CI430" s="260"/>
      <c r="CJ430" s="260"/>
      <c r="CK430" s="260"/>
      <c r="CL430" s="260"/>
      <c r="CM430" s="260"/>
      <c r="CN430" s="260"/>
      <c r="CO430" s="260"/>
    </row>
    <row r="431" spans="4:207" s="136" customFormat="1" ht="15" customHeight="1" x14ac:dyDescent="0.25">
      <c r="G431" s="144"/>
      <c r="H431" s="144"/>
      <c r="I431" s="143"/>
      <c r="J431" s="143"/>
      <c r="K431" s="258"/>
      <c r="L431" s="258"/>
      <c r="M431" s="258" t="s">
        <v>330</v>
      </c>
      <c r="N431" s="258"/>
      <c r="O431" s="145" t="str">
        <f>IF(CV431=CW431,"√","N")</f>
        <v>N</v>
      </c>
      <c r="P431" s="258"/>
      <c r="Q431" s="258"/>
      <c r="R431" s="258"/>
      <c r="S431" s="258"/>
      <c r="T431" s="258"/>
      <c r="U431" s="258"/>
      <c r="V431" s="258"/>
      <c r="W431" s="258"/>
      <c r="X431" s="258"/>
      <c r="Y431" s="258"/>
      <c r="Z431" s="258"/>
      <c r="AA431" s="258"/>
      <c r="AB431" s="258"/>
      <c r="AC431" s="258"/>
      <c r="AD431" s="258"/>
      <c r="AE431" s="258"/>
      <c r="AF431" s="258"/>
      <c r="AG431" s="258" t="s">
        <v>329</v>
      </c>
      <c r="AH431" s="258"/>
      <c r="AI431" s="145" t="str">
        <f>IF(CV429=CW429,"√","N")</f>
        <v>N</v>
      </c>
      <c r="AJ431" s="258"/>
      <c r="AK431" s="258"/>
      <c r="AL431" s="258"/>
      <c r="AM431" s="258"/>
      <c r="AN431" s="258"/>
      <c r="AO431" s="258"/>
      <c r="AP431" s="258"/>
      <c r="AQ431" s="258"/>
      <c r="AR431" s="258"/>
      <c r="AS431" s="258"/>
      <c r="AT431" s="258"/>
      <c r="AU431" s="258" t="s">
        <v>181</v>
      </c>
      <c r="AV431" s="258"/>
      <c r="AW431" s="145" t="str">
        <f>IF(CV436=CW436,"√","N")</f>
        <v>N</v>
      </c>
      <c r="AX431" s="258"/>
      <c r="AY431" s="258"/>
      <c r="AZ431" s="258"/>
      <c r="BA431" s="258"/>
      <c r="BB431" s="258"/>
      <c r="BC431" s="258"/>
      <c r="BD431" s="258"/>
      <c r="BE431" s="258"/>
      <c r="BF431" s="258"/>
      <c r="BG431" s="258"/>
      <c r="BH431" s="258"/>
      <c r="BI431" s="258"/>
      <c r="BJ431" s="258"/>
      <c r="BK431" s="258" t="s">
        <v>331</v>
      </c>
      <c r="BL431" s="260"/>
      <c r="BM431" s="708"/>
      <c r="BN431" s="709"/>
      <c r="BO431" s="709"/>
      <c r="BP431" s="709"/>
      <c r="BQ431" s="709"/>
      <c r="BR431" s="709"/>
      <c r="BS431" s="709"/>
      <c r="BT431" s="709"/>
      <c r="BU431" s="709"/>
      <c r="BV431" s="709"/>
      <c r="BW431" s="709"/>
      <c r="BX431" s="709"/>
      <c r="BY431" s="709"/>
      <c r="BZ431" s="709"/>
      <c r="CA431" s="709"/>
      <c r="CB431" s="709"/>
      <c r="CC431" s="709"/>
      <c r="CD431" s="709"/>
      <c r="CE431" s="709"/>
      <c r="CF431" s="709"/>
      <c r="CG431" s="709"/>
      <c r="CH431" s="709"/>
      <c r="CI431" s="709"/>
      <c r="CJ431" s="709"/>
      <c r="CK431" s="709"/>
      <c r="CL431" s="709"/>
      <c r="CM431" s="709"/>
      <c r="CN431" s="709"/>
      <c r="CO431" s="710"/>
      <c r="CV431" s="234">
        <f>CV429</f>
        <v>0</v>
      </c>
      <c r="CW431" s="257" t="s">
        <v>330</v>
      </c>
    </row>
    <row r="432" spans="4:207" s="136" customFormat="1" ht="15" customHeight="1" x14ac:dyDescent="0.25">
      <c r="G432" s="144"/>
      <c r="H432" s="144"/>
      <c r="I432" s="143"/>
      <c r="J432" s="143"/>
      <c r="K432" s="258"/>
      <c r="L432" s="258"/>
      <c r="M432" s="258"/>
      <c r="N432" s="258"/>
      <c r="O432" s="258"/>
      <c r="P432" s="258"/>
      <c r="Q432" s="258"/>
      <c r="R432" s="258"/>
      <c r="S432" s="258"/>
      <c r="T432" s="258"/>
      <c r="U432" s="258"/>
      <c r="V432" s="258"/>
      <c r="W432" s="258"/>
      <c r="X432" s="258"/>
      <c r="Y432" s="258"/>
      <c r="Z432" s="258"/>
      <c r="AA432" s="258"/>
      <c r="AB432" s="258"/>
      <c r="AC432" s="258"/>
      <c r="AD432" s="258"/>
      <c r="AE432" s="258"/>
      <c r="AF432" s="258"/>
      <c r="AG432" s="258"/>
      <c r="AH432" s="258"/>
      <c r="AI432" s="258"/>
      <c r="AJ432" s="258"/>
      <c r="AK432" s="258"/>
      <c r="AL432" s="258"/>
      <c r="AM432" s="258"/>
      <c r="AN432" s="258"/>
      <c r="AO432" s="258"/>
      <c r="AP432" s="258"/>
      <c r="AQ432" s="258"/>
      <c r="AR432" s="258"/>
      <c r="AS432" s="258"/>
      <c r="AT432" s="258"/>
      <c r="AU432" s="258"/>
      <c r="AV432" s="258"/>
      <c r="AW432" s="258"/>
      <c r="AX432" s="258"/>
      <c r="AY432" s="258"/>
      <c r="AZ432" s="258"/>
      <c r="BA432" s="258"/>
      <c r="BB432" s="258"/>
      <c r="BC432" s="258"/>
      <c r="BD432" s="258"/>
      <c r="BE432" s="258"/>
      <c r="BF432" s="258"/>
      <c r="BG432" s="258"/>
      <c r="BH432" s="258"/>
      <c r="BI432" s="258"/>
      <c r="BJ432" s="258"/>
      <c r="BK432" s="258"/>
      <c r="BL432" s="260"/>
      <c r="BM432" s="263"/>
      <c r="BN432" s="263"/>
      <c r="BO432" s="263"/>
      <c r="BP432" s="263"/>
      <c r="BQ432" s="263"/>
      <c r="BR432" s="263"/>
      <c r="BS432" s="263"/>
      <c r="BT432" s="263"/>
      <c r="BU432" s="263"/>
      <c r="BV432" s="263"/>
      <c r="BW432" s="263"/>
      <c r="BX432" s="263"/>
      <c r="BY432" s="263"/>
      <c r="BZ432" s="263"/>
      <c r="CA432" s="263"/>
      <c r="CB432" s="263"/>
      <c r="CC432" s="263"/>
      <c r="CD432" s="263"/>
      <c r="CE432" s="263"/>
      <c r="CF432" s="263"/>
      <c r="CG432" s="263"/>
      <c r="CH432" s="263"/>
      <c r="CI432" s="263"/>
      <c r="CJ432" s="263"/>
      <c r="CK432" s="263"/>
      <c r="CL432" s="263"/>
      <c r="CM432" s="263"/>
      <c r="CN432" s="263"/>
      <c r="CO432" s="263"/>
      <c r="CV432" s="234">
        <f>CV431</f>
        <v>0</v>
      </c>
      <c r="CW432" s="257" t="s">
        <v>327</v>
      </c>
    </row>
    <row r="433" spans="2:101" s="136" customFormat="1" ht="3" customHeight="1" x14ac:dyDescent="0.25">
      <c r="K433" s="264"/>
      <c r="L433" s="264"/>
      <c r="M433" s="264"/>
      <c r="N433" s="264"/>
      <c r="O433" s="264"/>
      <c r="P433" s="264"/>
      <c r="Q433" s="264"/>
      <c r="R433" s="264"/>
      <c r="S433" s="264"/>
      <c r="T433" s="264"/>
      <c r="U433" s="264"/>
      <c r="V433" s="264"/>
      <c r="W433" s="264"/>
      <c r="X433" s="264"/>
      <c r="Y433" s="264"/>
      <c r="Z433" s="264"/>
      <c r="AA433" s="264"/>
      <c r="AB433" s="264"/>
      <c r="AC433" s="264"/>
      <c r="AD433" s="264"/>
      <c r="AE433" s="264"/>
      <c r="AF433" s="264"/>
      <c r="AG433" s="264"/>
      <c r="AH433" s="264"/>
      <c r="AI433" s="264"/>
      <c r="AJ433" s="264"/>
      <c r="AK433" s="264"/>
      <c r="AL433" s="264"/>
      <c r="AM433" s="264"/>
      <c r="AN433" s="264"/>
      <c r="AO433" s="264"/>
      <c r="AP433" s="264"/>
      <c r="AQ433" s="264"/>
      <c r="AR433" s="264"/>
      <c r="AS433" s="264"/>
      <c r="AT433" s="264"/>
      <c r="AU433" s="264"/>
      <c r="AV433" s="264"/>
      <c r="AW433" s="264"/>
      <c r="AX433" s="264"/>
      <c r="AY433" s="264"/>
      <c r="AZ433" s="264"/>
      <c r="BA433" s="264"/>
      <c r="BB433" s="264"/>
      <c r="BC433" s="264"/>
      <c r="BD433" s="264"/>
      <c r="BE433" s="264"/>
      <c r="BF433" s="264"/>
      <c r="BG433" s="264"/>
      <c r="BH433" s="264"/>
      <c r="BI433" s="264"/>
      <c r="BJ433" s="264"/>
      <c r="BK433" s="264"/>
      <c r="BL433" s="265"/>
      <c r="BM433" s="265"/>
      <c r="BN433" s="265"/>
      <c r="BO433" s="265"/>
      <c r="BP433" s="265"/>
      <c r="BQ433" s="265"/>
      <c r="BR433" s="265"/>
      <c r="BS433" s="265"/>
      <c r="BT433" s="265"/>
      <c r="BU433" s="265"/>
      <c r="BV433" s="265"/>
      <c r="BW433" s="265"/>
      <c r="BX433" s="265"/>
      <c r="BY433" s="265"/>
      <c r="BZ433" s="265"/>
      <c r="CA433" s="265"/>
      <c r="CB433" s="265"/>
      <c r="CC433" s="265"/>
      <c r="CD433" s="265"/>
      <c r="CE433" s="265"/>
      <c r="CF433" s="265"/>
      <c r="CG433" s="265"/>
      <c r="CH433" s="265"/>
      <c r="CI433" s="265"/>
      <c r="CJ433" s="265"/>
      <c r="CK433" s="265"/>
      <c r="CL433" s="265"/>
      <c r="CM433" s="265"/>
      <c r="CN433" s="265"/>
      <c r="CO433" s="265"/>
    </row>
    <row r="434" spans="2:101" s="136" customFormat="1" ht="13.2" customHeight="1" x14ac:dyDescent="0.25">
      <c r="D434" s="647" t="s">
        <v>332</v>
      </c>
      <c r="E434" s="647"/>
      <c r="F434" s="647"/>
      <c r="G434" s="647"/>
      <c r="H434" s="647"/>
      <c r="I434" s="647"/>
      <c r="J434" s="647"/>
      <c r="K434" s="647"/>
      <c r="L434" s="647"/>
      <c r="M434" s="647"/>
      <c r="N434" s="647"/>
      <c r="O434" s="647"/>
      <c r="P434" s="647"/>
      <c r="Q434" s="647"/>
      <c r="R434" s="647"/>
      <c r="S434" s="647"/>
      <c r="T434" s="647"/>
      <c r="U434" s="647"/>
      <c r="V434" s="647"/>
      <c r="W434" s="647"/>
      <c r="X434" s="647"/>
      <c r="Y434" s="647"/>
      <c r="Z434" s="647"/>
      <c r="AA434" s="647"/>
      <c r="AB434" s="647"/>
      <c r="AC434" s="647"/>
      <c r="AD434" s="647"/>
      <c r="AE434" s="647"/>
      <c r="AF434" s="647"/>
      <c r="AG434" s="647"/>
      <c r="AH434" s="647"/>
      <c r="AI434" s="647"/>
      <c r="AJ434" s="647"/>
      <c r="AK434" s="647"/>
      <c r="AL434" s="647"/>
      <c r="AM434" s="647"/>
      <c r="AN434" s="647"/>
      <c r="AO434" s="647"/>
      <c r="AP434" s="647"/>
      <c r="AQ434" s="647"/>
      <c r="AR434" s="647"/>
      <c r="AS434" s="647"/>
      <c r="AT434" s="647"/>
      <c r="AU434" s="647"/>
      <c r="AV434" s="647"/>
      <c r="AW434" s="647"/>
      <c r="AX434" s="647"/>
      <c r="AY434" s="647"/>
      <c r="AZ434" s="647"/>
      <c r="BA434" s="647"/>
      <c r="BB434" s="647"/>
      <c r="BC434" s="647"/>
      <c r="BD434" s="647"/>
      <c r="BE434" s="647"/>
      <c r="BF434" s="647"/>
      <c r="BG434" s="647"/>
      <c r="BH434" s="647"/>
      <c r="BI434" s="647"/>
      <c r="BJ434" s="647"/>
      <c r="BK434" s="647"/>
      <c r="BL434" s="647"/>
      <c r="BM434" s="647"/>
      <c r="BN434" s="647"/>
      <c r="BO434" s="647"/>
      <c r="BP434" s="647"/>
      <c r="BQ434" s="647"/>
      <c r="BR434" s="647"/>
      <c r="BS434" s="647"/>
      <c r="BT434" s="647"/>
      <c r="BU434" s="647"/>
      <c r="BV434" s="647"/>
      <c r="BW434" s="647"/>
      <c r="BX434" s="647"/>
      <c r="BY434" s="647"/>
      <c r="BZ434" s="647"/>
      <c r="CA434" s="647"/>
      <c r="CB434" s="647"/>
      <c r="CC434" s="647"/>
      <c r="CD434" s="647"/>
      <c r="CE434" s="647"/>
      <c r="CF434" s="647"/>
      <c r="CG434" s="647"/>
      <c r="CH434" s="647"/>
      <c r="CI434" s="647"/>
      <c r="CJ434" s="647"/>
      <c r="CK434" s="647"/>
      <c r="CL434" s="647"/>
      <c r="CM434" s="647"/>
      <c r="CN434" s="647"/>
      <c r="CO434" s="647"/>
      <c r="CP434" s="157"/>
      <c r="CV434" s="234">
        <f>CV432</f>
        <v>0</v>
      </c>
      <c r="CW434" s="257" t="s">
        <v>326</v>
      </c>
    </row>
    <row r="435" spans="2:101" s="136" customFormat="1" ht="3" customHeight="1" x14ac:dyDescent="0.25">
      <c r="L435" s="146" t="s">
        <v>333</v>
      </c>
    </row>
    <row r="436" spans="2:101" s="136" customFormat="1" ht="13.2" customHeight="1" x14ac:dyDescent="0.25">
      <c r="D436" s="143" t="s">
        <v>334</v>
      </c>
      <c r="R436" s="264"/>
      <c r="S436" s="369"/>
      <c r="T436" s="266"/>
      <c r="U436" s="266"/>
      <c r="V436" s="258" t="s">
        <v>194</v>
      </c>
      <c r="W436" s="266"/>
      <c r="X436" s="266"/>
      <c r="Y436" s="369" t="s">
        <v>246</v>
      </c>
      <c r="Z436" s="266"/>
      <c r="AA436" s="258" t="s">
        <v>23</v>
      </c>
      <c r="AB436" s="266"/>
      <c r="AC436" s="266"/>
      <c r="AD436" s="266"/>
      <c r="AE436" s="266"/>
      <c r="AF436" s="266"/>
      <c r="AG436" s="264"/>
      <c r="AH436" s="264"/>
      <c r="AI436" s="264"/>
      <c r="AJ436" s="264"/>
      <c r="AK436" s="264"/>
      <c r="AL436" s="264"/>
      <c r="AM436" s="264"/>
      <c r="AN436" s="264"/>
      <c r="AO436" s="264"/>
      <c r="AP436" s="264"/>
      <c r="AQ436" s="264"/>
      <c r="AR436" s="264"/>
      <c r="AS436" s="264"/>
      <c r="AT436" s="264"/>
      <c r="AU436" s="264"/>
      <c r="AV436" s="264"/>
      <c r="AW436" s="210"/>
      <c r="AX436" s="210"/>
      <c r="AZ436" s="267" t="s">
        <v>335</v>
      </c>
      <c r="BA436" s="268"/>
      <c r="BB436" s="268"/>
      <c r="BC436" s="268"/>
      <c r="BD436" s="268"/>
      <c r="BE436" s="268"/>
      <c r="BF436" s="268"/>
      <c r="BH436" s="268"/>
      <c r="BI436" s="268"/>
      <c r="BJ436" s="264"/>
      <c r="BK436" s="264"/>
      <c r="BL436" s="264"/>
      <c r="BM436" s="726" t="s">
        <v>233</v>
      </c>
      <c r="BN436" s="727"/>
      <c r="BO436" s="727"/>
      <c r="BP436" s="727"/>
      <c r="BQ436" s="727"/>
      <c r="BR436" s="727"/>
      <c r="BS436" s="727"/>
      <c r="BT436" s="727"/>
      <c r="BU436" s="727"/>
      <c r="BV436" s="727"/>
      <c r="BW436" s="727"/>
      <c r="BX436" s="727"/>
      <c r="BY436" s="727"/>
      <c r="BZ436" s="727"/>
      <c r="CA436" s="727"/>
      <c r="CB436" s="727"/>
      <c r="CC436" s="727"/>
      <c r="CD436" s="727"/>
      <c r="CE436" s="727"/>
      <c r="CF436" s="727"/>
      <c r="CG436" s="728"/>
      <c r="CV436" s="234">
        <f>CV434</f>
        <v>0</v>
      </c>
      <c r="CW436" s="257" t="s">
        <v>336</v>
      </c>
    </row>
    <row r="437" spans="2:101" s="136" customFormat="1" ht="3" customHeight="1" x14ac:dyDescent="0.25">
      <c r="R437" s="264"/>
      <c r="S437" s="264"/>
      <c r="T437" s="264"/>
      <c r="U437" s="264"/>
      <c r="V437" s="264"/>
      <c r="W437" s="264"/>
      <c r="X437" s="264"/>
      <c r="Y437" s="264"/>
      <c r="Z437" s="264"/>
      <c r="AA437" s="264"/>
      <c r="AB437" s="264"/>
      <c r="AC437" s="264"/>
      <c r="AD437" s="264"/>
      <c r="AE437" s="264"/>
      <c r="AF437" s="264"/>
      <c r="AG437" s="264"/>
      <c r="AH437" s="264"/>
      <c r="AI437" s="264"/>
      <c r="AJ437" s="264"/>
      <c r="AK437" s="264"/>
      <c r="AL437" s="264"/>
      <c r="AM437" s="264"/>
      <c r="AN437" s="264"/>
      <c r="AO437" s="264"/>
      <c r="AP437" s="264"/>
      <c r="AQ437" s="264"/>
      <c r="AR437" s="264"/>
      <c r="AS437" s="264"/>
      <c r="AT437" s="264"/>
      <c r="AU437" s="264"/>
      <c r="AV437" s="264"/>
      <c r="AW437" s="264"/>
      <c r="AX437" s="264"/>
      <c r="AY437" s="264"/>
      <c r="AZ437" s="264"/>
      <c r="BA437" s="264"/>
      <c r="BB437" s="264"/>
      <c r="BC437" s="264"/>
      <c r="BD437" s="264"/>
      <c r="BE437" s="264"/>
      <c r="BF437" s="264"/>
      <c r="BG437" s="264"/>
      <c r="BH437" s="264"/>
      <c r="BI437" s="264"/>
      <c r="BJ437" s="264"/>
      <c r="BK437" s="264"/>
      <c r="BL437" s="264"/>
      <c r="BM437" s="264"/>
      <c r="BN437" s="264"/>
      <c r="BO437" s="264"/>
      <c r="BP437" s="264"/>
      <c r="BQ437" s="264"/>
      <c r="BR437" s="264"/>
      <c r="BS437" s="264"/>
      <c r="BT437" s="264"/>
      <c r="BU437" s="264"/>
      <c r="BV437" s="264"/>
      <c r="BW437" s="264"/>
      <c r="BX437" s="264"/>
      <c r="BY437" s="264"/>
      <c r="BZ437" s="264"/>
      <c r="CA437" s="264"/>
      <c r="CB437" s="264"/>
      <c r="CC437" s="264"/>
    </row>
    <row r="438" spans="2:101" s="136" customFormat="1" ht="13.2" customHeight="1" x14ac:dyDescent="0.25">
      <c r="R438" s="264"/>
      <c r="S438" s="729" t="s">
        <v>337</v>
      </c>
      <c r="T438" s="730"/>
      <c r="U438" s="730"/>
      <c r="V438" s="730"/>
      <c r="W438" s="730"/>
      <c r="X438" s="730"/>
      <c r="Y438" s="730"/>
      <c r="Z438" s="730"/>
      <c r="AA438" s="730"/>
      <c r="AB438" s="730"/>
      <c r="AC438" s="730"/>
      <c r="AD438" s="730"/>
      <c r="AE438" s="730"/>
      <c r="AF438" s="730"/>
      <c r="AG438" s="730"/>
      <c r="AH438" s="730"/>
      <c r="AI438" s="730"/>
      <c r="AJ438" s="730"/>
      <c r="AK438" s="730"/>
      <c r="AL438" s="730"/>
      <c r="AM438" s="730"/>
      <c r="AN438" s="730"/>
      <c r="AO438" s="730"/>
      <c r="AP438" s="730"/>
      <c r="AQ438" s="730"/>
      <c r="AR438" s="730"/>
      <c r="AS438" s="730"/>
      <c r="AT438" s="730"/>
      <c r="AU438" s="731"/>
      <c r="AV438" s="264"/>
      <c r="AW438" s="264"/>
      <c r="AX438" s="264"/>
      <c r="AY438" s="264"/>
      <c r="AZ438" s="264"/>
      <c r="BA438" s="264"/>
      <c r="BB438" s="264"/>
      <c r="BC438" s="264"/>
      <c r="BD438" s="264"/>
      <c r="BE438" s="264"/>
      <c r="BF438" s="264"/>
      <c r="BG438" s="264"/>
      <c r="BH438" s="264"/>
      <c r="BI438" s="264"/>
      <c r="BJ438" s="264"/>
      <c r="BK438" s="264"/>
      <c r="BL438" s="264"/>
      <c r="BM438" s="738" t="s">
        <v>337</v>
      </c>
      <c r="BN438" s="739"/>
      <c r="BO438" s="739"/>
      <c r="BP438" s="739"/>
      <c r="BQ438" s="739"/>
      <c r="BR438" s="739"/>
      <c r="BS438" s="739"/>
      <c r="BT438" s="739"/>
      <c r="BU438" s="739"/>
      <c r="BV438" s="739"/>
      <c r="BW438" s="739"/>
      <c r="BX438" s="739"/>
      <c r="BY438" s="739"/>
      <c r="BZ438" s="739"/>
      <c r="CA438" s="739"/>
      <c r="CB438" s="739"/>
      <c r="CC438" s="739"/>
      <c r="CD438" s="739"/>
      <c r="CE438" s="739"/>
      <c r="CF438" s="739"/>
      <c r="CG438" s="739"/>
      <c r="CH438" s="739"/>
      <c r="CI438" s="739"/>
      <c r="CJ438" s="739"/>
      <c r="CK438" s="739"/>
      <c r="CL438" s="739"/>
      <c r="CM438" s="739"/>
      <c r="CN438" s="739"/>
      <c r="CO438" s="740"/>
    </row>
    <row r="439" spans="2:101" ht="13.2" customHeight="1" x14ac:dyDescent="0.25">
      <c r="B439" s="136"/>
      <c r="C439" s="136"/>
      <c r="D439" s="143" t="s">
        <v>338</v>
      </c>
      <c r="E439" s="143"/>
      <c r="F439" s="126"/>
      <c r="G439" s="126"/>
      <c r="H439" s="126"/>
      <c r="I439" s="126"/>
      <c r="J439" s="126"/>
      <c r="K439" s="126"/>
      <c r="L439" s="126"/>
      <c r="M439" s="126"/>
      <c r="N439" s="126"/>
      <c r="O439" s="126"/>
      <c r="P439" s="126"/>
      <c r="Q439" s="126"/>
      <c r="R439" s="269"/>
      <c r="S439" s="732"/>
      <c r="T439" s="733"/>
      <c r="U439" s="733"/>
      <c r="V439" s="733"/>
      <c r="W439" s="733"/>
      <c r="X439" s="733"/>
      <c r="Y439" s="733"/>
      <c r="Z439" s="733"/>
      <c r="AA439" s="733"/>
      <c r="AB439" s="733"/>
      <c r="AC439" s="733"/>
      <c r="AD439" s="733"/>
      <c r="AE439" s="733"/>
      <c r="AF439" s="733"/>
      <c r="AG439" s="733"/>
      <c r="AH439" s="733"/>
      <c r="AI439" s="733"/>
      <c r="AJ439" s="733"/>
      <c r="AK439" s="733"/>
      <c r="AL439" s="733"/>
      <c r="AM439" s="733"/>
      <c r="AN439" s="733"/>
      <c r="AO439" s="733"/>
      <c r="AP439" s="733"/>
      <c r="AQ439" s="733"/>
      <c r="AR439" s="733"/>
      <c r="AS439" s="733"/>
      <c r="AT439" s="733"/>
      <c r="AU439" s="734"/>
      <c r="AV439" s="270"/>
      <c r="AW439" s="271"/>
      <c r="AX439" s="271"/>
      <c r="AZ439" s="271" t="s">
        <v>339</v>
      </c>
      <c r="BB439" s="271"/>
      <c r="BC439" s="271"/>
      <c r="BD439" s="271"/>
      <c r="BE439" s="271"/>
      <c r="BF439" s="271"/>
      <c r="BH439" s="271"/>
      <c r="BI439" s="272"/>
      <c r="BJ439" s="269"/>
      <c r="BK439" s="269"/>
      <c r="BL439" s="269"/>
      <c r="BM439" s="741"/>
      <c r="BN439" s="742"/>
      <c r="BO439" s="742"/>
      <c r="BP439" s="742"/>
      <c r="BQ439" s="742"/>
      <c r="BR439" s="742"/>
      <c r="BS439" s="742"/>
      <c r="BT439" s="742"/>
      <c r="BU439" s="742"/>
      <c r="BV439" s="742"/>
      <c r="BW439" s="742"/>
      <c r="BX439" s="742"/>
      <c r="BY439" s="742"/>
      <c r="BZ439" s="742"/>
      <c r="CA439" s="742"/>
      <c r="CB439" s="742"/>
      <c r="CC439" s="742"/>
      <c r="CD439" s="742"/>
      <c r="CE439" s="742"/>
      <c r="CF439" s="742"/>
      <c r="CG439" s="742"/>
      <c r="CH439" s="742"/>
      <c r="CI439" s="742"/>
      <c r="CJ439" s="742"/>
      <c r="CK439" s="742"/>
      <c r="CL439" s="742"/>
      <c r="CM439" s="742"/>
      <c r="CN439" s="742"/>
      <c r="CO439" s="743"/>
      <c r="CP439" s="136"/>
      <c r="CQ439" s="136"/>
      <c r="CR439" s="136"/>
      <c r="CS439" s="136"/>
      <c r="CT439" s="136"/>
      <c r="CU439" s="136"/>
    </row>
    <row r="440" spans="2:101" ht="12.75" customHeight="1" x14ac:dyDescent="0.25">
      <c r="B440" s="136"/>
      <c r="C440" s="136"/>
      <c r="D440" s="126" t="s">
        <v>340</v>
      </c>
      <c r="E440" s="143"/>
      <c r="F440" s="126"/>
      <c r="G440" s="126"/>
      <c r="H440" s="126"/>
      <c r="I440" s="126"/>
      <c r="J440" s="126"/>
      <c r="K440" s="126"/>
      <c r="L440" s="126"/>
      <c r="M440" s="126"/>
      <c r="N440" s="126"/>
      <c r="O440" s="126"/>
      <c r="P440" s="126"/>
      <c r="Q440" s="126"/>
      <c r="R440" s="269"/>
      <c r="S440" s="732"/>
      <c r="T440" s="733"/>
      <c r="U440" s="733"/>
      <c r="V440" s="733"/>
      <c r="W440" s="733"/>
      <c r="X440" s="733"/>
      <c r="Y440" s="733"/>
      <c r="Z440" s="733"/>
      <c r="AA440" s="733"/>
      <c r="AB440" s="733"/>
      <c r="AC440" s="733"/>
      <c r="AD440" s="733"/>
      <c r="AE440" s="733"/>
      <c r="AF440" s="733"/>
      <c r="AG440" s="733"/>
      <c r="AH440" s="733"/>
      <c r="AI440" s="733"/>
      <c r="AJ440" s="733"/>
      <c r="AK440" s="733"/>
      <c r="AL440" s="733"/>
      <c r="AM440" s="733"/>
      <c r="AN440" s="733"/>
      <c r="AO440" s="733"/>
      <c r="AP440" s="733"/>
      <c r="AQ440" s="733"/>
      <c r="AR440" s="733"/>
      <c r="AS440" s="733"/>
      <c r="AT440" s="733"/>
      <c r="AU440" s="734"/>
      <c r="AV440" s="270"/>
      <c r="AW440" s="271"/>
      <c r="AX440" s="271"/>
      <c r="AY440" s="271"/>
      <c r="AZ440" s="271" t="s">
        <v>341</v>
      </c>
      <c r="BA440" s="271"/>
      <c r="BB440" s="271"/>
      <c r="BC440" s="271"/>
      <c r="BD440" s="271"/>
      <c r="BE440" s="271"/>
      <c r="BG440" s="271"/>
      <c r="BH440" s="272"/>
      <c r="BI440" s="272"/>
      <c r="BJ440" s="272"/>
      <c r="BL440" s="269"/>
      <c r="BM440" s="741"/>
      <c r="BN440" s="742"/>
      <c r="BO440" s="742"/>
      <c r="BP440" s="742"/>
      <c r="BQ440" s="742"/>
      <c r="BR440" s="742"/>
      <c r="BS440" s="742"/>
      <c r="BT440" s="742"/>
      <c r="BU440" s="742"/>
      <c r="BV440" s="742"/>
      <c r="BW440" s="742"/>
      <c r="BX440" s="742"/>
      <c r="BY440" s="742"/>
      <c r="BZ440" s="742"/>
      <c r="CA440" s="742"/>
      <c r="CB440" s="742"/>
      <c r="CC440" s="742"/>
      <c r="CD440" s="742"/>
      <c r="CE440" s="742"/>
      <c r="CF440" s="742"/>
      <c r="CG440" s="742"/>
      <c r="CH440" s="742"/>
      <c r="CI440" s="742"/>
      <c r="CJ440" s="742"/>
      <c r="CK440" s="742"/>
      <c r="CL440" s="742"/>
      <c r="CM440" s="742"/>
      <c r="CN440" s="742"/>
      <c r="CO440" s="743"/>
      <c r="CP440" s="136"/>
      <c r="CQ440" s="136"/>
      <c r="CR440" s="136"/>
      <c r="CS440" s="136"/>
      <c r="CT440" s="136"/>
      <c r="CU440" s="136"/>
    </row>
    <row r="441" spans="2:101" ht="13.2" customHeight="1" x14ac:dyDescent="0.25">
      <c r="B441" s="136"/>
      <c r="C441" s="136"/>
      <c r="D441" s="143" t="s">
        <v>342</v>
      </c>
      <c r="F441" s="126"/>
      <c r="G441" s="126"/>
      <c r="H441" s="126"/>
      <c r="I441" s="126"/>
      <c r="J441" s="126"/>
      <c r="K441" s="126"/>
      <c r="L441" s="126"/>
      <c r="M441" s="126"/>
      <c r="N441" s="126"/>
      <c r="O441" s="126"/>
      <c r="P441" s="126"/>
      <c r="Q441" s="126"/>
      <c r="R441" s="269"/>
      <c r="S441" s="732"/>
      <c r="T441" s="733"/>
      <c r="U441" s="733"/>
      <c r="V441" s="733"/>
      <c r="W441" s="733"/>
      <c r="X441" s="733"/>
      <c r="Y441" s="733"/>
      <c r="Z441" s="733"/>
      <c r="AA441" s="733"/>
      <c r="AB441" s="733"/>
      <c r="AC441" s="733"/>
      <c r="AD441" s="733"/>
      <c r="AE441" s="733"/>
      <c r="AF441" s="733"/>
      <c r="AG441" s="733"/>
      <c r="AH441" s="733"/>
      <c r="AI441" s="733"/>
      <c r="AJ441" s="733"/>
      <c r="AK441" s="733"/>
      <c r="AL441" s="733"/>
      <c r="AM441" s="733"/>
      <c r="AN441" s="733"/>
      <c r="AO441" s="733"/>
      <c r="AP441" s="733"/>
      <c r="AQ441" s="733"/>
      <c r="AR441" s="733"/>
      <c r="AS441" s="733"/>
      <c r="AT441" s="733"/>
      <c r="AU441" s="734"/>
      <c r="AV441" s="270"/>
      <c r="AW441" s="271"/>
      <c r="AX441" s="271"/>
      <c r="AZ441" s="271" t="s">
        <v>343</v>
      </c>
      <c r="BL441" s="269"/>
      <c r="BM441" s="741"/>
      <c r="BN441" s="742"/>
      <c r="BO441" s="742"/>
      <c r="BP441" s="742"/>
      <c r="BQ441" s="742"/>
      <c r="BR441" s="742"/>
      <c r="BS441" s="742"/>
      <c r="BT441" s="742"/>
      <c r="BU441" s="742"/>
      <c r="BV441" s="742"/>
      <c r="BW441" s="742"/>
      <c r="BX441" s="742"/>
      <c r="BY441" s="742"/>
      <c r="BZ441" s="742"/>
      <c r="CA441" s="742"/>
      <c r="CB441" s="742"/>
      <c r="CC441" s="742"/>
      <c r="CD441" s="742"/>
      <c r="CE441" s="742"/>
      <c r="CF441" s="742"/>
      <c r="CG441" s="742"/>
      <c r="CH441" s="742"/>
      <c r="CI441" s="742"/>
      <c r="CJ441" s="742"/>
      <c r="CK441" s="742"/>
      <c r="CL441" s="742"/>
      <c r="CM441" s="742"/>
      <c r="CN441" s="742"/>
      <c r="CO441" s="743"/>
      <c r="CP441" s="136"/>
      <c r="CQ441" s="136"/>
      <c r="CR441" s="136"/>
      <c r="CS441" s="136"/>
      <c r="CT441" s="136"/>
      <c r="CU441" s="136"/>
    </row>
    <row r="442" spans="2:101" ht="12.75" customHeight="1" x14ac:dyDescent="0.25">
      <c r="D442" s="126"/>
      <c r="E442" s="126"/>
      <c r="F442" s="126"/>
      <c r="G442" s="126"/>
      <c r="H442" s="126"/>
      <c r="I442" s="126"/>
      <c r="J442" s="126"/>
      <c r="K442" s="126"/>
      <c r="L442" s="126"/>
      <c r="M442" s="126"/>
      <c r="N442" s="126"/>
      <c r="O442" s="126"/>
      <c r="P442" s="126"/>
      <c r="Q442" s="126"/>
      <c r="R442" s="269"/>
      <c r="S442" s="732"/>
      <c r="T442" s="733"/>
      <c r="U442" s="733"/>
      <c r="V442" s="733"/>
      <c r="W442" s="733"/>
      <c r="X442" s="733"/>
      <c r="Y442" s="733"/>
      <c r="Z442" s="733"/>
      <c r="AA442" s="733"/>
      <c r="AB442" s="733"/>
      <c r="AC442" s="733"/>
      <c r="AD442" s="733"/>
      <c r="AE442" s="733"/>
      <c r="AF442" s="733"/>
      <c r="AG442" s="733"/>
      <c r="AH442" s="733"/>
      <c r="AI442" s="733"/>
      <c r="AJ442" s="733"/>
      <c r="AK442" s="733"/>
      <c r="AL442" s="733"/>
      <c r="AM442" s="733"/>
      <c r="AN442" s="733"/>
      <c r="AO442" s="733"/>
      <c r="AP442" s="733"/>
      <c r="AQ442" s="733"/>
      <c r="AR442" s="733"/>
      <c r="AS442" s="733"/>
      <c r="AT442" s="733"/>
      <c r="AU442" s="734"/>
      <c r="AV442" s="270"/>
      <c r="AW442" s="271"/>
      <c r="AX442" s="271"/>
      <c r="AY442" s="271"/>
      <c r="AZ442" s="271" t="s">
        <v>344</v>
      </c>
      <c r="BA442" s="271"/>
      <c r="BB442" s="271"/>
      <c r="BC442" s="271"/>
      <c r="BD442" s="271"/>
      <c r="BF442" s="271"/>
      <c r="BG442" s="272"/>
      <c r="BH442" s="272"/>
      <c r="BI442" s="272"/>
      <c r="BJ442" s="269"/>
      <c r="BK442" s="269"/>
      <c r="BL442" s="269"/>
      <c r="BM442" s="741"/>
      <c r="BN442" s="742"/>
      <c r="BO442" s="742"/>
      <c r="BP442" s="742"/>
      <c r="BQ442" s="742"/>
      <c r="BR442" s="742"/>
      <c r="BS442" s="742"/>
      <c r="BT442" s="742"/>
      <c r="BU442" s="742"/>
      <c r="BV442" s="742"/>
      <c r="BW442" s="742"/>
      <c r="BX442" s="742"/>
      <c r="BY442" s="742"/>
      <c r="BZ442" s="742"/>
      <c r="CA442" s="742"/>
      <c r="CB442" s="742"/>
      <c r="CC442" s="742"/>
      <c r="CD442" s="742"/>
      <c r="CE442" s="742"/>
      <c r="CF442" s="742"/>
      <c r="CG442" s="742"/>
      <c r="CH442" s="742"/>
      <c r="CI442" s="742"/>
      <c r="CJ442" s="742"/>
      <c r="CK442" s="742"/>
      <c r="CL442" s="742"/>
      <c r="CM442" s="742"/>
      <c r="CN442" s="742"/>
      <c r="CO442" s="743"/>
      <c r="CP442" s="136"/>
      <c r="CQ442" s="136"/>
      <c r="CR442" s="136"/>
      <c r="CS442" s="136"/>
      <c r="CT442" s="136"/>
      <c r="CU442" s="136"/>
    </row>
    <row r="443" spans="2:101" ht="13.2" customHeight="1" x14ac:dyDescent="0.25">
      <c r="D443" s="126"/>
      <c r="E443" s="126"/>
      <c r="F443" s="126"/>
      <c r="G443" s="126"/>
      <c r="H443" s="126"/>
      <c r="I443" s="126"/>
      <c r="J443" s="126"/>
      <c r="K443" s="126"/>
      <c r="L443" s="126"/>
      <c r="M443" s="126"/>
      <c r="N443" s="126"/>
      <c r="O443" s="126"/>
      <c r="P443" s="126"/>
      <c r="Q443" s="126"/>
      <c r="S443" s="732"/>
      <c r="T443" s="733"/>
      <c r="U443" s="733"/>
      <c r="V443" s="733"/>
      <c r="W443" s="733"/>
      <c r="X443" s="733"/>
      <c r="Y443" s="733"/>
      <c r="Z443" s="733"/>
      <c r="AA443" s="733"/>
      <c r="AB443" s="733"/>
      <c r="AC443" s="733"/>
      <c r="AD443" s="733"/>
      <c r="AE443" s="733"/>
      <c r="AF443" s="733"/>
      <c r="AG443" s="733"/>
      <c r="AH443" s="733"/>
      <c r="AI443" s="733"/>
      <c r="AJ443" s="733"/>
      <c r="AK443" s="733"/>
      <c r="AL443" s="733"/>
      <c r="AM443" s="733"/>
      <c r="AN443" s="733"/>
      <c r="AO443" s="733"/>
      <c r="AP443" s="733"/>
      <c r="AQ443" s="733"/>
      <c r="AR443" s="733"/>
      <c r="AS443" s="733"/>
      <c r="AT443" s="733"/>
      <c r="AU443" s="734"/>
      <c r="AV443" s="126"/>
      <c r="AW443" s="181"/>
      <c r="AX443" s="181"/>
      <c r="BB443" s="181"/>
      <c r="BC443" s="181"/>
      <c r="BD443" s="181"/>
      <c r="BE443" s="181"/>
      <c r="BF443" s="181"/>
      <c r="BH443" s="181"/>
      <c r="BI443" s="208"/>
      <c r="BM443" s="741"/>
      <c r="BN443" s="742"/>
      <c r="BO443" s="742"/>
      <c r="BP443" s="742"/>
      <c r="BQ443" s="742"/>
      <c r="BR443" s="742"/>
      <c r="BS443" s="742"/>
      <c r="BT443" s="742"/>
      <c r="BU443" s="742"/>
      <c r="BV443" s="742"/>
      <c r="BW443" s="742"/>
      <c r="BX443" s="742"/>
      <c r="BY443" s="742"/>
      <c r="BZ443" s="742"/>
      <c r="CA443" s="742"/>
      <c r="CB443" s="742"/>
      <c r="CC443" s="742"/>
      <c r="CD443" s="742"/>
      <c r="CE443" s="742"/>
      <c r="CF443" s="742"/>
      <c r="CG443" s="742"/>
      <c r="CH443" s="742"/>
      <c r="CI443" s="742"/>
      <c r="CJ443" s="742"/>
      <c r="CK443" s="742"/>
      <c r="CL443" s="742"/>
      <c r="CM443" s="742"/>
      <c r="CN443" s="742"/>
      <c r="CO443" s="743"/>
      <c r="CP443" s="136"/>
      <c r="CQ443" s="136"/>
      <c r="CR443" s="136"/>
      <c r="CS443" s="136"/>
      <c r="CT443" s="136"/>
      <c r="CU443" s="136"/>
    </row>
    <row r="444" spans="2:101" ht="12.75" customHeight="1" x14ac:dyDescent="0.25">
      <c r="S444" s="735"/>
      <c r="T444" s="736"/>
      <c r="U444" s="736"/>
      <c r="V444" s="736"/>
      <c r="W444" s="736"/>
      <c r="X444" s="736"/>
      <c r="Y444" s="736"/>
      <c r="Z444" s="736"/>
      <c r="AA444" s="736"/>
      <c r="AB444" s="736"/>
      <c r="AC444" s="736"/>
      <c r="AD444" s="736"/>
      <c r="AE444" s="736"/>
      <c r="AF444" s="736"/>
      <c r="AG444" s="736"/>
      <c r="AH444" s="736"/>
      <c r="AI444" s="736"/>
      <c r="AJ444" s="736"/>
      <c r="AK444" s="736"/>
      <c r="AL444" s="736"/>
      <c r="AM444" s="736"/>
      <c r="AN444" s="736"/>
      <c r="AO444" s="736"/>
      <c r="AP444" s="736"/>
      <c r="AQ444" s="736"/>
      <c r="AR444" s="736"/>
      <c r="AS444" s="736"/>
      <c r="AT444" s="736"/>
      <c r="AU444" s="737"/>
      <c r="AV444" s="126"/>
      <c r="AW444" s="181"/>
      <c r="AX444" s="181"/>
      <c r="AY444" s="271"/>
      <c r="AZ444" s="181"/>
      <c r="BA444" s="181"/>
      <c r="BB444" s="181"/>
      <c r="BC444" s="181"/>
      <c r="BD444" s="181"/>
      <c r="BF444" s="181"/>
      <c r="BG444" s="208"/>
      <c r="BH444" s="208"/>
      <c r="BI444" s="208"/>
      <c r="BM444" s="744"/>
      <c r="BN444" s="745"/>
      <c r="BO444" s="745"/>
      <c r="BP444" s="745"/>
      <c r="BQ444" s="745"/>
      <c r="BR444" s="745"/>
      <c r="BS444" s="745"/>
      <c r="BT444" s="745"/>
      <c r="BU444" s="745"/>
      <c r="BV444" s="745"/>
      <c r="BW444" s="745"/>
      <c r="BX444" s="745"/>
      <c r="BY444" s="745"/>
      <c r="BZ444" s="745"/>
      <c r="CA444" s="745"/>
      <c r="CB444" s="745"/>
      <c r="CC444" s="745"/>
      <c r="CD444" s="745"/>
      <c r="CE444" s="745"/>
      <c r="CF444" s="745"/>
      <c r="CG444" s="745"/>
      <c r="CH444" s="745"/>
      <c r="CI444" s="745"/>
      <c r="CJ444" s="745"/>
      <c r="CK444" s="745"/>
      <c r="CL444" s="745"/>
      <c r="CM444" s="745"/>
      <c r="CN444" s="745"/>
      <c r="CO444" s="746"/>
      <c r="CP444" s="136"/>
      <c r="CQ444" s="136"/>
      <c r="CR444" s="136"/>
      <c r="CS444" s="136"/>
      <c r="CT444" s="136"/>
      <c r="CU444" s="136"/>
    </row>
    <row r="445" spans="2:101" ht="3" customHeight="1" x14ac:dyDescent="0.25">
      <c r="AP445" s="126"/>
      <c r="AQ445" s="126"/>
      <c r="AR445" s="126"/>
      <c r="AS445" s="126"/>
      <c r="AT445" s="126"/>
      <c r="AU445" s="126"/>
      <c r="AV445" s="126"/>
      <c r="AW445" s="126"/>
      <c r="AX445" s="126"/>
      <c r="AY445" s="126"/>
      <c r="AZ445" s="126"/>
      <c r="BA445" s="126"/>
      <c r="BB445" s="126"/>
      <c r="BC445" s="126"/>
      <c r="BD445" s="126"/>
      <c r="BE445" s="126"/>
      <c r="BF445" s="126"/>
    </row>
    <row r="446" spans="2:101" ht="13.2" customHeight="1" x14ac:dyDescent="0.25">
      <c r="D446" s="126" t="s">
        <v>345</v>
      </c>
      <c r="E446" s="126"/>
      <c r="F446" s="126"/>
      <c r="G446" s="126"/>
      <c r="H446" s="126"/>
      <c r="I446" s="126"/>
      <c r="J446" s="126"/>
      <c r="K446" s="126"/>
      <c r="L446" s="126"/>
      <c r="M446" s="126"/>
      <c r="N446" s="126"/>
      <c r="O446" s="126"/>
      <c r="P446" s="126"/>
      <c r="Q446" s="126"/>
      <c r="S446" s="369"/>
      <c r="T446" s="127"/>
      <c r="U446" s="369"/>
      <c r="V446" s="127"/>
      <c r="W446" s="369"/>
      <c r="X446" s="127"/>
      <c r="Y446" s="369"/>
      <c r="Z446" s="127"/>
      <c r="AA446" s="369"/>
      <c r="AB446" s="127"/>
      <c r="AC446" s="369"/>
      <c r="AD446" s="127"/>
      <c r="AE446" s="369"/>
      <c r="AF446" s="127"/>
      <c r="AG446" s="369"/>
      <c r="AH446" s="127"/>
      <c r="AI446" s="369"/>
      <c r="AJ446" s="127"/>
      <c r="AK446" s="369"/>
      <c r="AL446" s="127"/>
      <c r="AM446" s="369"/>
      <c r="AN446" s="127"/>
      <c r="AO446" s="369"/>
      <c r="AP446" s="127"/>
      <c r="AQ446" s="369"/>
      <c r="AR446" s="127"/>
      <c r="AS446" s="369"/>
      <c r="AT446" s="127"/>
      <c r="AU446" s="369"/>
      <c r="AV446" s="127"/>
      <c r="AW446" s="369"/>
      <c r="AX446" s="127"/>
      <c r="AY446" s="369"/>
      <c r="AZ446" s="127"/>
      <c r="BA446" s="369"/>
      <c r="BB446" s="127"/>
      <c r="BC446" s="369"/>
      <c r="BD446" s="127"/>
      <c r="BE446" s="369"/>
      <c r="BF446" s="127"/>
      <c r="BG446" s="369"/>
      <c r="BH446" s="127"/>
      <c r="BI446" s="369"/>
      <c r="BJ446" s="127"/>
      <c r="BK446" s="369"/>
      <c r="BL446" s="127"/>
      <c r="BM446" s="369"/>
      <c r="BN446" s="127"/>
      <c r="BO446" s="369"/>
      <c r="BP446" s="127"/>
      <c r="BQ446" s="369"/>
      <c r="BR446" s="127"/>
      <c r="BS446" s="369"/>
      <c r="BT446" s="127"/>
      <c r="BU446" s="369"/>
      <c r="BV446" s="127"/>
      <c r="BW446" s="369"/>
      <c r="BX446" s="127"/>
      <c r="BY446" s="369"/>
      <c r="BZ446" s="127"/>
      <c r="CA446" s="369"/>
      <c r="CB446" s="127"/>
      <c r="CC446" s="369"/>
      <c r="CD446" s="127"/>
      <c r="CE446" s="369"/>
      <c r="CF446" s="127"/>
      <c r="CG446" s="369"/>
      <c r="CH446" s="127"/>
      <c r="CI446" s="369"/>
      <c r="CJ446" s="127"/>
      <c r="CK446" s="369"/>
      <c r="CL446" s="127"/>
      <c r="CM446" s="369"/>
      <c r="CN446" s="127"/>
      <c r="CO446" s="369"/>
      <c r="CP446" s="127"/>
    </row>
    <row r="447" spans="2:101" ht="3" customHeight="1" x14ac:dyDescent="0.25">
      <c r="D447" s="126"/>
      <c r="E447" s="126"/>
      <c r="F447" s="126"/>
      <c r="G447" s="126"/>
      <c r="H447" s="126"/>
      <c r="I447" s="126"/>
      <c r="J447" s="126"/>
      <c r="K447" s="126"/>
      <c r="L447" s="126"/>
      <c r="M447" s="126"/>
      <c r="N447" s="126"/>
      <c r="O447" s="126"/>
      <c r="P447" s="126"/>
      <c r="Q447" s="126"/>
    </row>
    <row r="448" spans="2:101" ht="13.2" customHeight="1" x14ac:dyDescent="0.25">
      <c r="D448" s="126" t="s">
        <v>346</v>
      </c>
      <c r="E448" s="126"/>
      <c r="F448" s="126"/>
      <c r="G448" s="126"/>
      <c r="H448" s="126"/>
      <c r="I448" s="126"/>
      <c r="J448" s="126"/>
      <c r="K448" s="126"/>
      <c r="L448" s="126"/>
      <c r="M448" s="126"/>
      <c r="N448" s="126"/>
      <c r="O448" s="126"/>
      <c r="P448" s="126"/>
      <c r="Q448" s="126"/>
      <c r="S448" s="369"/>
      <c r="T448" s="127"/>
      <c r="U448" s="369"/>
      <c r="V448" s="127"/>
      <c r="W448" s="369"/>
      <c r="X448" s="127"/>
      <c r="Y448" s="369"/>
      <c r="Z448" s="127"/>
      <c r="AA448" s="369"/>
      <c r="AB448" s="127"/>
      <c r="AC448" s="369"/>
      <c r="AD448" s="127"/>
      <c r="AE448" s="369"/>
      <c r="AF448" s="127"/>
      <c r="AG448" s="369"/>
      <c r="AH448" s="127"/>
      <c r="AI448" s="369"/>
      <c r="AJ448" s="127"/>
      <c r="AK448" s="369"/>
      <c r="AL448" s="127"/>
      <c r="AM448" s="369"/>
      <c r="AN448" s="127"/>
      <c r="AO448" s="369"/>
      <c r="AP448" s="127"/>
      <c r="AQ448" s="369"/>
      <c r="AR448" s="127"/>
      <c r="AS448" s="369"/>
      <c r="AT448" s="127"/>
      <c r="AU448" s="369"/>
      <c r="AV448" s="127"/>
      <c r="AW448" s="369"/>
      <c r="AX448" s="127"/>
      <c r="AY448" s="369"/>
      <c r="AZ448" s="127"/>
      <c r="BA448" s="369"/>
      <c r="BB448" s="127"/>
      <c r="BC448" s="369"/>
      <c r="BD448" s="127"/>
      <c r="BE448" s="369"/>
      <c r="BF448" s="127"/>
      <c r="BG448" s="369"/>
      <c r="BH448" s="127"/>
      <c r="BI448" s="153"/>
      <c r="BJ448" s="153"/>
      <c r="BK448" s="153"/>
      <c r="BL448" s="153"/>
      <c r="BM448" s="153"/>
      <c r="BN448" s="153"/>
      <c r="BO448" s="153"/>
      <c r="BP448" s="153"/>
      <c r="BQ448" s="153"/>
      <c r="BR448" s="153"/>
      <c r="BS448" s="153"/>
      <c r="BT448" s="153"/>
      <c r="BU448" s="153"/>
      <c r="BV448" s="153"/>
      <c r="BW448" s="153"/>
      <c r="BX448" s="153"/>
      <c r="BY448" s="153"/>
      <c r="BZ448" s="153"/>
      <c r="CA448" s="153"/>
      <c r="CB448" s="153"/>
      <c r="CC448" s="176"/>
      <c r="CD448" s="153"/>
      <c r="CE448" s="176"/>
      <c r="CF448" s="153"/>
      <c r="CG448" s="176"/>
      <c r="CH448" s="153"/>
      <c r="CI448" s="178"/>
      <c r="CJ448" s="178"/>
      <c r="CK448" s="178"/>
      <c r="CL448" s="153"/>
      <c r="CM448" s="176"/>
      <c r="CN448" s="153"/>
      <c r="CO448" s="176"/>
    </row>
    <row r="449" spans="4:110" ht="3" customHeight="1" x14ac:dyDescent="0.25">
      <c r="D449" s="126"/>
      <c r="E449" s="126"/>
      <c r="F449" s="126"/>
      <c r="G449" s="126"/>
      <c r="H449" s="126"/>
      <c r="I449" s="126"/>
      <c r="J449" s="126"/>
      <c r="K449" s="126"/>
      <c r="L449" s="126"/>
      <c r="M449" s="126"/>
      <c r="N449" s="126"/>
      <c r="O449" s="126"/>
      <c r="P449" s="126"/>
      <c r="Q449" s="126"/>
      <c r="BI449" s="136"/>
      <c r="BJ449" s="136"/>
      <c r="BK449" s="136"/>
      <c r="BL449" s="136"/>
      <c r="BM449" s="136"/>
      <c r="BN449" s="136"/>
      <c r="BO449" s="136"/>
      <c r="BP449" s="136"/>
      <c r="BQ449" s="136"/>
      <c r="BR449" s="136"/>
      <c r="BS449" s="136"/>
      <c r="BT449" s="136"/>
      <c r="BU449" s="136"/>
      <c r="BV449" s="136"/>
      <c r="BW449" s="136"/>
      <c r="BX449" s="136"/>
      <c r="BY449" s="136"/>
      <c r="BZ449" s="136"/>
      <c r="CA449" s="136"/>
      <c r="CB449" s="136"/>
      <c r="CC449" s="136"/>
      <c r="CD449" s="136"/>
      <c r="CE449" s="136"/>
      <c r="CF449" s="136"/>
      <c r="CG449" s="136"/>
      <c r="CH449" s="136"/>
      <c r="CI449" s="136"/>
      <c r="CJ449" s="136"/>
      <c r="CK449" s="136"/>
      <c r="CL449" s="136"/>
      <c r="CM449" s="136"/>
      <c r="CN449" s="136"/>
      <c r="CO449" s="136"/>
    </row>
    <row r="450" spans="4:110" ht="13.2" customHeight="1" x14ac:dyDescent="0.25">
      <c r="D450" s="126" t="s">
        <v>347</v>
      </c>
      <c r="E450" s="126"/>
      <c r="F450" s="126"/>
      <c r="G450" s="126"/>
      <c r="H450" s="126"/>
      <c r="I450" s="126"/>
      <c r="J450" s="126"/>
      <c r="K450" s="126"/>
      <c r="L450" s="126"/>
      <c r="M450" s="126"/>
      <c r="N450" s="126"/>
      <c r="O450" s="126"/>
      <c r="P450" s="126"/>
      <c r="Q450" s="126"/>
      <c r="S450" s="726" t="s">
        <v>233</v>
      </c>
      <c r="T450" s="727"/>
      <c r="U450" s="727"/>
      <c r="V450" s="727"/>
      <c r="W450" s="727"/>
      <c r="X450" s="727"/>
      <c r="Y450" s="727"/>
      <c r="Z450" s="727"/>
      <c r="AA450" s="727"/>
      <c r="AB450" s="727"/>
      <c r="AC450" s="727"/>
      <c r="AD450" s="727"/>
      <c r="AE450" s="727"/>
      <c r="AF450" s="727"/>
      <c r="AG450" s="727"/>
      <c r="AH450" s="727"/>
      <c r="AI450" s="727"/>
      <c r="AJ450" s="727"/>
      <c r="AK450" s="727"/>
      <c r="AL450" s="727"/>
      <c r="AM450" s="727"/>
      <c r="AN450" s="727"/>
      <c r="AO450" s="727"/>
      <c r="AP450" s="727"/>
      <c r="AQ450" s="727"/>
      <c r="AU450" s="126" t="s">
        <v>348</v>
      </c>
    </row>
    <row r="451" spans="4:110" ht="13.2" customHeight="1" x14ac:dyDescent="0.25">
      <c r="D451" s="126"/>
      <c r="E451" s="126"/>
      <c r="F451" s="126"/>
      <c r="G451" s="126"/>
      <c r="H451" s="126"/>
      <c r="I451" s="126"/>
      <c r="J451" s="126"/>
      <c r="K451" s="126"/>
      <c r="L451" s="126"/>
      <c r="M451" s="126"/>
      <c r="N451" s="126"/>
      <c r="O451" s="126"/>
      <c r="P451" s="126"/>
      <c r="Q451" s="126"/>
    </row>
    <row r="452" spans="4:110" ht="3" customHeight="1" x14ac:dyDescent="0.25"/>
    <row r="453" spans="4:110" ht="13.2" customHeight="1" x14ac:dyDescent="0.25">
      <c r="D453" s="669" t="s">
        <v>349</v>
      </c>
      <c r="E453" s="669"/>
      <c r="F453" s="669"/>
      <c r="G453" s="669"/>
      <c r="H453" s="669"/>
      <c r="I453" s="669"/>
      <c r="J453" s="669"/>
      <c r="K453" s="669"/>
      <c r="L453" s="669"/>
      <c r="M453" s="669"/>
      <c r="N453" s="669"/>
      <c r="O453" s="669"/>
      <c r="P453" s="669"/>
      <c r="Q453" s="669"/>
      <c r="R453" s="669"/>
      <c r="S453" s="669"/>
      <c r="T453" s="669"/>
      <c r="U453" s="669"/>
      <c r="V453" s="669"/>
      <c r="W453" s="669"/>
      <c r="X453" s="669"/>
      <c r="Y453" s="669"/>
      <c r="Z453" s="669"/>
      <c r="AA453" s="669"/>
      <c r="AB453" s="669"/>
      <c r="AC453" s="669"/>
      <c r="AD453" s="669"/>
      <c r="AE453" s="669"/>
      <c r="AF453" s="669"/>
      <c r="AG453" s="669"/>
      <c r="AH453" s="669"/>
      <c r="AI453" s="669"/>
      <c r="AJ453" s="669"/>
      <c r="AK453" s="669"/>
      <c r="AL453" s="669"/>
      <c r="AM453" s="669"/>
      <c r="AN453" s="669"/>
      <c r="AO453" s="669"/>
      <c r="AP453" s="669"/>
      <c r="AQ453" s="669"/>
      <c r="AR453" s="669"/>
      <c r="AS453" s="669"/>
      <c r="AT453" s="669"/>
      <c r="AU453" s="669"/>
      <c r="AV453" s="669"/>
      <c r="AW453" s="669"/>
      <c r="AX453" s="669"/>
      <c r="AY453" s="669"/>
      <c r="AZ453" s="669"/>
      <c r="BA453" s="669"/>
      <c r="BB453" s="669"/>
      <c r="BC453" s="669"/>
      <c r="BD453" s="669"/>
      <c r="BE453" s="669"/>
      <c r="BF453" s="669"/>
      <c r="BG453" s="669"/>
      <c r="BH453" s="669"/>
      <c r="BI453" s="669"/>
      <c r="BJ453" s="669"/>
      <c r="BK453" s="669"/>
      <c r="BL453" s="669"/>
      <c r="BM453" s="669"/>
      <c r="BN453" s="669"/>
      <c r="BO453" s="669"/>
      <c r="BP453" s="669"/>
      <c r="BQ453" s="669"/>
      <c r="BR453" s="669"/>
      <c r="BS453" s="669"/>
      <c r="BT453" s="669"/>
      <c r="BU453" s="669"/>
      <c r="BV453" s="669"/>
      <c r="BW453" s="669"/>
      <c r="BX453" s="669"/>
      <c r="BY453" s="669"/>
      <c r="BZ453" s="669"/>
      <c r="CA453" s="669"/>
      <c r="CB453" s="669"/>
      <c r="CC453" s="669"/>
      <c r="CD453" s="669"/>
      <c r="CE453" s="669"/>
      <c r="CF453" s="669"/>
      <c r="CG453" s="669"/>
      <c r="CH453" s="669"/>
      <c r="CI453" s="669"/>
      <c r="CJ453" s="669"/>
      <c r="CK453" s="669"/>
      <c r="CL453" s="669"/>
      <c r="CM453" s="669"/>
      <c r="CN453" s="669"/>
      <c r="CO453" s="669"/>
    </row>
    <row r="454" spans="4:110" ht="3" customHeight="1" x14ac:dyDescent="0.25">
      <c r="D454" s="158"/>
      <c r="E454" s="159"/>
      <c r="F454" s="159"/>
      <c r="G454" s="159"/>
      <c r="H454" s="159"/>
      <c r="I454" s="159"/>
      <c r="J454" s="159"/>
      <c r="K454" s="159"/>
      <c r="L454" s="159"/>
      <c r="M454" s="159"/>
      <c r="N454" s="159"/>
      <c r="O454" s="159"/>
      <c r="P454" s="159"/>
      <c r="Q454" s="159"/>
      <c r="R454" s="159"/>
      <c r="S454" s="159"/>
      <c r="T454" s="159"/>
      <c r="U454" s="159"/>
      <c r="V454" s="159"/>
      <c r="W454" s="159"/>
      <c r="X454" s="159"/>
      <c r="Y454" s="159"/>
      <c r="Z454" s="159"/>
      <c r="AA454" s="159"/>
      <c r="AB454" s="159"/>
      <c r="AC454" s="159"/>
      <c r="AD454" s="159"/>
      <c r="AE454" s="159"/>
      <c r="AF454" s="159"/>
      <c r="AG454" s="159"/>
      <c r="AH454" s="159"/>
      <c r="AI454" s="159"/>
      <c r="AJ454" s="159"/>
      <c r="AK454" s="159"/>
      <c r="AL454" s="159"/>
      <c r="AM454" s="159"/>
      <c r="AN454" s="159"/>
      <c r="AO454" s="159"/>
      <c r="AP454" s="159"/>
      <c r="AQ454" s="159"/>
      <c r="AR454" s="159"/>
      <c r="AS454" s="159"/>
      <c r="AT454" s="159"/>
      <c r="AU454" s="159"/>
      <c r="AV454" s="159"/>
      <c r="AW454" s="159"/>
      <c r="AX454" s="159"/>
      <c r="AY454" s="159"/>
      <c r="AZ454" s="159"/>
      <c r="BA454" s="159"/>
      <c r="BB454" s="159"/>
      <c r="BC454" s="159"/>
      <c r="BD454" s="159"/>
      <c r="BE454" s="159"/>
      <c r="BF454" s="159"/>
      <c r="BG454" s="159"/>
      <c r="BH454" s="159"/>
      <c r="BI454" s="159"/>
      <c r="BJ454" s="159"/>
      <c r="BK454" s="159"/>
      <c r="BL454" s="159"/>
      <c r="BM454" s="159"/>
      <c r="BN454" s="159"/>
      <c r="BO454" s="159"/>
      <c r="BP454" s="159"/>
      <c r="BQ454" s="159"/>
      <c r="BR454" s="159"/>
      <c r="BS454" s="159"/>
      <c r="BT454" s="159"/>
      <c r="BU454" s="159"/>
      <c r="BV454" s="159"/>
      <c r="BW454" s="159"/>
      <c r="BX454" s="159"/>
      <c r="BY454" s="159"/>
      <c r="BZ454" s="159"/>
      <c r="CA454" s="159"/>
      <c r="CB454" s="159"/>
      <c r="CC454" s="159"/>
      <c r="CD454" s="159"/>
      <c r="CE454" s="159"/>
      <c r="CF454" s="159"/>
      <c r="CG454" s="159"/>
      <c r="CH454" s="159"/>
      <c r="CI454" s="159"/>
      <c r="CJ454" s="159"/>
      <c r="CK454" s="159"/>
      <c r="CL454" s="159"/>
      <c r="CM454" s="159"/>
      <c r="CN454" s="159"/>
      <c r="CO454" s="160"/>
    </row>
    <row r="455" spans="4:110" ht="13.2" customHeight="1" x14ac:dyDescent="0.25">
      <c r="D455" s="162"/>
      <c r="E455" s="164"/>
      <c r="F455" s="164"/>
      <c r="G455" s="164"/>
      <c r="H455" s="164"/>
      <c r="I455" s="163" t="s">
        <v>350</v>
      </c>
      <c r="J455" s="164"/>
      <c r="K455" s="163"/>
      <c r="L455" s="164"/>
      <c r="M455" s="164"/>
      <c r="N455" s="164"/>
      <c r="O455" s="164"/>
      <c r="P455" s="164"/>
      <c r="Q455" s="164"/>
      <c r="R455" s="164"/>
      <c r="S455" s="164"/>
      <c r="T455" s="164"/>
      <c r="U455" s="164"/>
      <c r="V455" s="164"/>
      <c r="W455" s="164"/>
      <c r="X455" s="164"/>
      <c r="Y455" s="164"/>
      <c r="Z455" s="164"/>
      <c r="AA455" s="164"/>
      <c r="AB455" s="164"/>
      <c r="AC455" s="164"/>
      <c r="AD455" s="164"/>
      <c r="AE455" s="164"/>
      <c r="AF455" s="164"/>
      <c r="AG455" s="164"/>
      <c r="AH455" s="164"/>
      <c r="AI455" s="164"/>
      <c r="AJ455" s="164"/>
      <c r="AK455" s="164"/>
      <c r="AL455" s="164"/>
      <c r="AM455" s="164"/>
      <c r="AN455" s="164"/>
      <c r="AO455" s="164"/>
      <c r="AP455" s="164"/>
      <c r="AQ455" s="164"/>
      <c r="AR455" s="164"/>
      <c r="AS455" s="164"/>
      <c r="AT455" s="164"/>
      <c r="AU455" s="164"/>
      <c r="AV455" s="164"/>
      <c r="AW455" s="164"/>
      <c r="AX455" s="164"/>
      <c r="AY455" s="164"/>
      <c r="AZ455" s="164"/>
      <c r="BA455" s="164"/>
      <c r="BB455" s="164"/>
      <c r="BC455" s="164"/>
      <c r="BD455" s="164"/>
      <c r="BE455" s="164"/>
      <c r="BF455" s="164"/>
      <c r="BG455" s="164"/>
      <c r="BH455" s="164"/>
      <c r="BI455" s="164"/>
      <c r="BJ455" s="164"/>
      <c r="BK455" s="164"/>
      <c r="BL455" s="164"/>
      <c r="BM455" s="164"/>
      <c r="BN455" s="164"/>
      <c r="BO455" s="164"/>
      <c r="BP455" s="164"/>
      <c r="BQ455" s="164"/>
      <c r="BR455" s="164"/>
      <c r="BS455" s="164"/>
      <c r="BT455" s="164"/>
      <c r="BU455" s="164"/>
      <c r="BV455" s="164"/>
      <c r="BW455" s="164"/>
      <c r="BX455" s="164"/>
      <c r="BY455" s="164"/>
      <c r="BZ455" s="164"/>
      <c r="CA455" s="164"/>
      <c r="CB455" s="164"/>
      <c r="CC455" s="164"/>
      <c r="CD455" s="164"/>
      <c r="CE455" s="164"/>
      <c r="CF455" s="164"/>
      <c r="CG455" s="164"/>
      <c r="CH455" s="164"/>
      <c r="CI455" s="164"/>
      <c r="CJ455" s="164"/>
      <c r="CK455" s="164"/>
      <c r="CL455" s="164"/>
      <c r="CM455" s="164"/>
      <c r="CN455" s="164"/>
      <c r="CO455" s="169"/>
    </row>
    <row r="456" spans="4:110" ht="3" customHeight="1" x14ac:dyDescent="0.25">
      <c r="D456" s="162"/>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c r="AB456" s="164"/>
      <c r="AC456" s="164"/>
      <c r="AD456" s="164"/>
      <c r="AE456" s="164"/>
      <c r="AF456" s="164"/>
      <c r="AG456" s="164"/>
      <c r="AH456" s="164"/>
      <c r="AI456" s="164"/>
      <c r="AJ456" s="164"/>
      <c r="AK456" s="164"/>
      <c r="AL456" s="164"/>
      <c r="AM456" s="164"/>
      <c r="AN456" s="164"/>
      <c r="AO456" s="164"/>
      <c r="AP456" s="164"/>
      <c r="AQ456" s="164"/>
      <c r="AR456" s="164"/>
      <c r="AS456" s="164"/>
      <c r="AT456" s="164"/>
      <c r="AU456" s="164"/>
      <c r="AV456" s="164"/>
      <c r="AW456" s="164"/>
      <c r="AX456" s="164"/>
      <c r="AY456" s="164"/>
      <c r="AZ456" s="164"/>
      <c r="BA456" s="164"/>
      <c r="BB456" s="164"/>
      <c r="BC456" s="164"/>
      <c r="BD456" s="164"/>
      <c r="BE456" s="164"/>
      <c r="BF456" s="164"/>
      <c r="BG456" s="164"/>
      <c r="BH456" s="164"/>
      <c r="BI456" s="164"/>
      <c r="BJ456" s="164"/>
      <c r="BK456" s="164"/>
      <c r="BL456" s="164"/>
      <c r="BM456" s="164"/>
      <c r="BN456" s="164"/>
      <c r="BO456" s="164"/>
      <c r="BP456" s="164"/>
      <c r="BQ456" s="164"/>
      <c r="BR456" s="164"/>
      <c r="BS456" s="164"/>
      <c r="BT456" s="164"/>
      <c r="BU456" s="164"/>
      <c r="BV456" s="164"/>
      <c r="BW456" s="164"/>
      <c r="BX456" s="164"/>
      <c r="BY456" s="164"/>
      <c r="BZ456" s="164"/>
      <c r="CA456" s="164"/>
      <c r="CB456" s="164"/>
      <c r="CC456" s="164"/>
      <c r="CD456" s="164"/>
      <c r="CE456" s="164"/>
      <c r="CF456" s="164"/>
      <c r="CG456" s="164"/>
      <c r="CH456" s="164"/>
      <c r="CI456" s="164"/>
      <c r="CJ456" s="164"/>
      <c r="CK456" s="164"/>
      <c r="CL456" s="164"/>
      <c r="CM456" s="164"/>
      <c r="CN456" s="164"/>
      <c r="CO456" s="169"/>
    </row>
    <row r="457" spans="4:110" ht="13.2" customHeight="1" x14ac:dyDescent="0.25">
      <c r="D457" s="162"/>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c r="AB457" s="164"/>
      <c r="AC457" s="164"/>
      <c r="AD457" s="164"/>
      <c r="AE457" s="164"/>
      <c r="AF457" s="164"/>
      <c r="AG457" s="164"/>
      <c r="AH457" s="164"/>
      <c r="AI457" s="164"/>
      <c r="AJ457" s="164"/>
      <c r="AK457" s="164"/>
      <c r="AL457" s="164"/>
      <c r="AM457" s="164"/>
      <c r="AN457" s="164"/>
      <c r="AO457" s="164"/>
      <c r="AP457" s="164"/>
      <c r="AQ457" s="164"/>
      <c r="AR457" s="164"/>
      <c r="AS457" s="164"/>
      <c r="AT457" s="164"/>
      <c r="AU457" s="164"/>
      <c r="AV457" s="164"/>
      <c r="AW457" s="164"/>
      <c r="AX457" s="164"/>
      <c r="AY457" s="164"/>
      <c r="AZ457" s="164"/>
      <c r="BA457" s="164"/>
      <c r="BB457" s="164"/>
      <c r="BC457" s="164"/>
      <c r="BD457" s="164"/>
      <c r="BE457" s="164"/>
      <c r="BF457" s="164"/>
      <c r="BG457" s="164"/>
      <c r="BH457" s="164"/>
      <c r="BI457" s="164"/>
      <c r="BJ457" s="164"/>
      <c r="BK457" s="164"/>
      <c r="BL457" s="164"/>
      <c r="BM457" s="164"/>
      <c r="BN457" s="164"/>
      <c r="BO457" s="164"/>
      <c r="BP457" s="164"/>
      <c r="BQ457" s="164"/>
      <c r="BR457" s="164"/>
      <c r="BS457" s="164"/>
      <c r="BT457" s="164"/>
      <c r="BU457" s="164"/>
      <c r="BV457" s="164"/>
      <c r="BW457" s="164"/>
      <c r="BX457" s="164"/>
      <c r="BY457" s="164"/>
      <c r="BZ457" s="164"/>
      <c r="CA457" s="164"/>
      <c r="CB457" s="164"/>
      <c r="CC457" s="164"/>
      <c r="CD457" s="164"/>
      <c r="CE457" s="164"/>
      <c r="CF457" s="164"/>
      <c r="CG457" s="164"/>
      <c r="CH457" s="164"/>
      <c r="CI457" s="164"/>
      <c r="CJ457" s="164"/>
      <c r="CK457" s="164"/>
      <c r="CL457" s="164"/>
      <c r="CM457" s="164"/>
      <c r="CN457" s="164"/>
      <c r="CO457" s="169"/>
    </row>
    <row r="458" spans="4:110" ht="3" customHeight="1" thickBot="1" x14ac:dyDescent="0.3">
      <c r="D458" s="162"/>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c r="AB458" s="164"/>
      <c r="AC458" s="164"/>
      <c r="AD458" s="164"/>
      <c r="AE458" s="164"/>
      <c r="AF458" s="164"/>
      <c r="AG458" s="164"/>
      <c r="AH458" s="164"/>
      <c r="AI458" s="164"/>
      <c r="AJ458" s="164"/>
      <c r="AK458" s="164"/>
      <c r="AL458" s="164"/>
      <c r="AM458" s="164"/>
      <c r="AN458" s="164"/>
      <c r="AO458" s="164"/>
      <c r="AP458" s="164"/>
      <c r="AQ458" s="164"/>
      <c r="AR458" s="164"/>
      <c r="AS458" s="164"/>
      <c r="AT458" s="164"/>
      <c r="AU458" s="164"/>
      <c r="AV458" s="164"/>
      <c r="AW458" s="164"/>
      <c r="AX458" s="164"/>
      <c r="AY458" s="164"/>
      <c r="AZ458" s="164"/>
      <c r="BA458" s="164"/>
      <c r="BB458" s="164"/>
      <c r="BC458" s="164"/>
      <c r="BD458" s="164"/>
      <c r="BE458" s="164"/>
      <c r="BF458" s="164"/>
      <c r="BG458" s="164"/>
      <c r="BH458" s="164"/>
      <c r="BI458" s="164"/>
      <c r="BJ458" s="164"/>
      <c r="BK458" s="164"/>
      <c r="BL458" s="164"/>
      <c r="BM458" s="164"/>
      <c r="BN458" s="164"/>
      <c r="BO458" s="164"/>
      <c r="BP458" s="164"/>
      <c r="BQ458" s="164"/>
      <c r="BR458" s="164"/>
      <c r="BS458" s="164"/>
      <c r="BT458" s="164"/>
      <c r="BU458" s="164"/>
      <c r="BV458" s="164"/>
      <c r="BW458" s="164"/>
      <c r="BX458" s="164"/>
      <c r="BY458" s="164"/>
      <c r="BZ458" s="164"/>
      <c r="CA458" s="164"/>
      <c r="CB458" s="164"/>
      <c r="CC458" s="164"/>
      <c r="CD458" s="164"/>
      <c r="CE458" s="164"/>
      <c r="CF458" s="164"/>
      <c r="CG458" s="164"/>
      <c r="CH458" s="164"/>
      <c r="CI458" s="164"/>
      <c r="CJ458" s="164"/>
      <c r="CK458" s="164"/>
      <c r="CL458" s="164"/>
      <c r="CM458" s="164"/>
      <c r="CN458" s="164"/>
      <c r="CO458" s="169"/>
    </row>
    <row r="459" spans="4:110" ht="18" customHeight="1" thickTop="1" thickBot="1" x14ac:dyDescent="0.3">
      <c r="D459" s="273"/>
      <c r="E459" s="274"/>
      <c r="F459" s="274"/>
      <c r="G459" s="275" t="s">
        <v>18</v>
      </c>
      <c r="H459" s="274"/>
      <c r="I459" s="274"/>
      <c r="J459" s="274"/>
      <c r="K459" s="139" t="str">
        <f ca="1">CZ461</f>
        <v>2</v>
      </c>
      <c r="L459" s="127"/>
      <c r="M459" s="139" t="str">
        <f ca="1">DB461</f>
        <v>0</v>
      </c>
      <c r="N459" s="127"/>
      <c r="O459" s="139" t="str">
        <f ca="1">DD461</f>
        <v>1</v>
      </c>
      <c r="P459" s="127"/>
      <c r="Q459" s="139" t="str">
        <f ca="1">DF461</f>
        <v>9</v>
      </c>
      <c r="R459" s="274"/>
      <c r="S459" s="276" t="s">
        <v>351</v>
      </c>
      <c r="T459" s="274"/>
      <c r="U459" s="139" t="str">
        <f ca="1">CZ463</f>
        <v>0</v>
      </c>
      <c r="V459" s="127"/>
      <c r="W459" s="139" t="str">
        <f ca="1">DB463</f>
        <v>9</v>
      </c>
      <c r="X459" s="274"/>
      <c r="Y459" s="276" t="s">
        <v>351</v>
      </c>
      <c r="Z459" s="274"/>
      <c r="AA459" s="139" t="str">
        <f ca="1">CZ467</f>
        <v>2</v>
      </c>
      <c r="AB459" s="127"/>
      <c r="AC459" s="139" t="str">
        <f ca="1">DB467</f>
        <v>3</v>
      </c>
      <c r="AD459" s="274"/>
      <c r="AE459" s="274"/>
      <c r="AF459" s="274"/>
      <c r="AG459" s="274"/>
      <c r="AH459" s="274"/>
      <c r="AI459" s="274"/>
      <c r="AJ459" s="277"/>
      <c r="AK459" s="277"/>
      <c r="AL459" s="277"/>
      <c r="AM459" s="277"/>
      <c r="AN459" s="277"/>
      <c r="AO459" s="277"/>
      <c r="AP459" s="277"/>
      <c r="AQ459" s="277"/>
      <c r="AR459" s="277"/>
      <c r="AS459" s="277"/>
      <c r="AT459" s="277"/>
      <c r="AU459" s="277"/>
      <c r="AV459" s="277"/>
      <c r="AW459" s="277"/>
      <c r="AX459" s="277"/>
      <c r="AY459" s="277"/>
      <c r="AZ459" s="277"/>
      <c r="BA459" s="278"/>
      <c r="BB459" s="278"/>
      <c r="BC459" s="279"/>
      <c r="BD459" s="279"/>
      <c r="BE459" s="279"/>
      <c r="BF459" s="279"/>
      <c r="BG459" s="280" t="s">
        <v>211</v>
      </c>
      <c r="BH459" s="277"/>
      <c r="BI459" s="277"/>
      <c r="BJ459" s="277"/>
      <c r="BK459" s="277"/>
      <c r="BL459" s="277"/>
      <c r="BM459" s="715"/>
      <c r="BN459" s="716"/>
      <c r="BO459" s="716"/>
      <c r="BP459" s="716"/>
      <c r="BQ459" s="716"/>
      <c r="BR459" s="716"/>
      <c r="BS459" s="716"/>
      <c r="BT459" s="716"/>
      <c r="BU459" s="716"/>
      <c r="BV459" s="716"/>
      <c r="BW459" s="716"/>
      <c r="BX459" s="716"/>
      <c r="BY459" s="716"/>
      <c r="BZ459" s="716"/>
      <c r="CA459" s="716"/>
      <c r="CB459" s="716"/>
      <c r="CC459" s="716"/>
      <c r="CD459" s="716"/>
      <c r="CE459" s="716"/>
      <c r="CF459" s="716"/>
      <c r="CG459" s="716"/>
      <c r="CH459" s="716"/>
      <c r="CI459" s="716"/>
      <c r="CJ459" s="716"/>
      <c r="CK459" s="716"/>
      <c r="CL459" s="716"/>
      <c r="CM459" s="717"/>
      <c r="CN459" s="277"/>
      <c r="CO459" s="281"/>
      <c r="CV459" s="282">
        <f ca="1">TODAY()</f>
        <v>43731</v>
      </c>
      <c r="CW459" s="724" t="str">
        <f ca="1">TEXT(CV459,"DD-MM-YYYY")</f>
        <v>23-09-2019</v>
      </c>
      <c r="CX459" s="725"/>
    </row>
    <row r="460" spans="4:110" ht="3" customHeight="1" thickTop="1" thickBot="1" x14ac:dyDescent="0.3">
      <c r="D460" s="273"/>
      <c r="E460" s="274"/>
      <c r="F460" s="274"/>
      <c r="G460" s="274"/>
      <c r="H460" s="274"/>
      <c r="I460" s="274"/>
      <c r="J460" s="274"/>
      <c r="K460" s="274"/>
      <c r="L460" s="274"/>
      <c r="M460" s="274"/>
      <c r="N460" s="274"/>
      <c r="O460" s="274"/>
      <c r="P460" s="274"/>
      <c r="Q460" s="274"/>
      <c r="R460" s="274"/>
      <c r="S460" s="274"/>
      <c r="T460" s="274"/>
      <c r="U460" s="274"/>
      <c r="V460" s="274"/>
      <c r="W460" s="274"/>
      <c r="X460" s="274"/>
      <c r="Y460" s="274"/>
      <c r="Z460" s="274"/>
      <c r="AA460" s="274"/>
      <c r="AB460" s="274"/>
      <c r="AC460" s="274"/>
      <c r="AD460" s="274"/>
      <c r="AE460" s="274"/>
      <c r="AF460" s="274"/>
      <c r="AG460" s="274"/>
      <c r="AH460" s="274"/>
      <c r="AI460" s="274"/>
      <c r="AJ460" s="277"/>
      <c r="AK460" s="277"/>
      <c r="AL460" s="277"/>
      <c r="AM460" s="277"/>
      <c r="AN460" s="277"/>
      <c r="AO460" s="277"/>
      <c r="AP460" s="277"/>
      <c r="AQ460" s="277"/>
      <c r="AR460" s="277"/>
      <c r="AS460" s="277"/>
      <c r="AT460" s="277"/>
      <c r="AU460" s="277"/>
      <c r="AV460" s="277"/>
      <c r="AW460" s="277"/>
      <c r="AX460" s="277"/>
      <c r="AY460" s="277"/>
      <c r="AZ460" s="277"/>
      <c r="BA460" s="277"/>
      <c r="BB460" s="277"/>
      <c r="BC460" s="277"/>
      <c r="BD460" s="277"/>
      <c r="BE460" s="277"/>
      <c r="BF460" s="277"/>
      <c r="BG460" s="277"/>
      <c r="BH460" s="277"/>
      <c r="BI460" s="277"/>
      <c r="BJ460" s="277"/>
      <c r="BK460" s="277"/>
      <c r="BL460" s="277"/>
      <c r="BM460" s="718"/>
      <c r="BN460" s="719"/>
      <c r="BO460" s="719"/>
      <c r="BP460" s="719"/>
      <c r="BQ460" s="719"/>
      <c r="BR460" s="719"/>
      <c r="BS460" s="719"/>
      <c r="BT460" s="719"/>
      <c r="BU460" s="719"/>
      <c r="BV460" s="719"/>
      <c r="BW460" s="719"/>
      <c r="BX460" s="719"/>
      <c r="BY460" s="719"/>
      <c r="BZ460" s="719"/>
      <c r="CA460" s="719"/>
      <c r="CB460" s="719"/>
      <c r="CC460" s="719"/>
      <c r="CD460" s="719"/>
      <c r="CE460" s="719"/>
      <c r="CF460" s="719"/>
      <c r="CG460" s="719"/>
      <c r="CH460" s="719"/>
      <c r="CI460" s="719"/>
      <c r="CJ460" s="719"/>
      <c r="CK460" s="719"/>
      <c r="CL460" s="719"/>
      <c r="CM460" s="720"/>
      <c r="CN460" s="277"/>
      <c r="CO460" s="281"/>
    </row>
    <row r="461" spans="4:110" ht="13.2" customHeight="1" thickTop="1" thickBot="1" x14ac:dyDescent="0.3">
      <c r="D461" s="273"/>
      <c r="E461" s="274"/>
      <c r="F461" s="274"/>
      <c r="G461" s="274"/>
      <c r="H461" s="274"/>
      <c r="I461" s="283"/>
      <c r="J461" s="283"/>
      <c r="K461" s="283" t="s">
        <v>352</v>
      </c>
      <c r="L461" s="283"/>
      <c r="M461" s="283" t="s">
        <v>235</v>
      </c>
      <c r="N461" s="283"/>
      <c r="O461" s="283" t="s">
        <v>264</v>
      </c>
      <c r="P461" s="283"/>
      <c r="Q461" s="283" t="s">
        <v>264</v>
      </c>
      <c r="R461" s="283"/>
      <c r="S461" s="283" t="s">
        <v>351</v>
      </c>
      <c r="T461" s="283"/>
      <c r="U461" s="283" t="s">
        <v>353</v>
      </c>
      <c r="V461" s="283"/>
      <c r="W461" s="283" t="s">
        <v>353</v>
      </c>
      <c r="X461" s="283"/>
      <c r="Y461" s="283" t="s">
        <v>351</v>
      </c>
      <c r="Z461" s="283"/>
      <c r="AA461" s="283" t="s">
        <v>354</v>
      </c>
      <c r="AB461" s="283"/>
      <c r="AC461" s="283" t="s">
        <v>355</v>
      </c>
      <c r="AD461" s="283"/>
      <c r="AE461" s="283"/>
      <c r="AF461" s="274"/>
      <c r="AG461" s="274"/>
      <c r="AH461" s="274"/>
      <c r="AI461" s="274"/>
      <c r="AJ461" s="277"/>
      <c r="AK461" s="277"/>
      <c r="AL461" s="277"/>
      <c r="AM461" s="277"/>
      <c r="AN461" s="277"/>
      <c r="AO461" s="277"/>
      <c r="AP461" s="277"/>
      <c r="AQ461" s="277"/>
      <c r="AR461" s="277"/>
      <c r="AS461" s="277"/>
      <c r="AT461" s="277"/>
      <c r="AU461" s="277"/>
      <c r="AV461" s="277"/>
      <c r="AW461" s="277"/>
      <c r="AX461" s="277"/>
      <c r="AY461" s="277"/>
      <c r="AZ461" s="277"/>
      <c r="BA461" s="277"/>
      <c r="BB461" s="277"/>
      <c r="BC461" s="277"/>
      <c r="BD461" s="277"/>
      <c r="BE461" s="277"/>
      <c r="BF461" s="277"/>
      <c r="BG461" s="277"/>
      <c r="BH461" s="277"/>
      <c r="BI461" s="277"/>
      <c r="BJ461" s="277"/>
      <c r="BK461" s="277"/>
      <c r="BL461" s="277"/>
      <c r="BM461" s="718"/>
      <c r="BN461" s="719"/>
      <c r="BO461" s="719"/>
      <c r="BP461" s="719"/>
      <c r="BQ461" s="719"/>
      <c r="BR461" s="719"/>
      <c r="BS461" s="719"/>
      <c r="BT461" s="719"/>
      <c r="BU461" s="719"/>
      <c r="BV461" s="719"/>
      <c r="BW461" s="719"/>
      <c r="BX461" s="719"/>
      <c r="BY461" s="719"/>
      <c r="BZ461" s="719"/>
      <c r="CA461" s="719"/>
      <c r="CB461" s="719"/>
      <c r="CC461" s="719"/>
      <c r="CD461" s="719"/>
      <c r="CE461" s="719"/>
      <c r="CF461" s="719"/>
      <c r="CG461" s="719"/>
      <c r="CH461" s="719"/>
      <c r="CI461" s="719"/>
      <c r="CJ461" s="719"/>
      <c r="CK461" s="719"/>
      <c r="CL461" s="719"/>
      <c r="CM461" s="720"/>
      <c r="CN461" s="277"/>
      <c r="CO461" s="281"/>
      <c r="CW461" s="119" t="str">
        <f ca="1">RIGHT(CW459,4)</f>
        <v>2019</v>
      </c>
      <c r="CZ461" s="131" t="str">
        <f ca="1">MID($CW$461,CZ$25,1)</f>
        <v>2</v>
      </c>
      <c r="DB461" s="131" t="str">
        <f ca="1">MID($CW$461,DB$25,1)</f>
        <v>0</v>
      </c>
      <c r="DD461" s="131" t="str">
        <f ca="1">MID($CW$461,DD$25,1)</f>
        <v>1</v>
      </c>
      <c r="DF461" s="131" t="str">
        <f ca="1">MID($CW$461,DF$25,1)</f>
        <v>9</v>
      </c>
    </row>
    <row r="462" spans="4:110" ht="3" customHeight="1" thickTop="1" thickBot="1" x14ac:dyDescent="0.3">
      <c r="D462" s="162"/>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c r="AB462" s="164"/>
      <c r="AC462" s="164"/>
      <c r="AD462" s="164"/>
      <c r="AE462" s="164"/>
      <c r="AF462" s="164"/>
      <c r="AG462" s="164"/>
      <c r="AH462" s="164"/>
      <c r="AI462" s="164"/>
      <c r="AJ462" s="164"/>
      <c r="AK462" s="164"/>
      <c r="AL462" s="164"/>
      <c r="AM462" s="164"/>
      <c r="AN462" s="164"/>
      <c r="AO462" s="164"/>
      <c r="AP462" s="164"/>
      <c r="AQ462" s="164"/>
      <c r="AR462" s="164"/>
      <c r="AS462" s="164"/>
      <c r="AT462" s="164"/>
      <c r="AU462" s="164"/>
      <c r="AV462" s="164"/>
      <c r="AW462" s="164"/>
      <c r="AX462" s="164"/>
      <c r="AY462" s="164"/>
      <c r="AZ462" s="164"/>
      <c r="BA462" s="164"/>
      <c r="BB462" s="164"/>
      <c r="BC462" s="164"/>
      <c r="BD462" s="164"/>
      <c r="BE462" s="164"/>
      <c r="BF462" s="164"/>
      <c r="BG462" s="164"/>
      <c r="BH462" s="164"/>
      <c r="BI462" s="164"/>
      <c r="BJ462" s="164"/>
      <c r="BK462" s="164"/>
      <c r="BL462" s="164"/>
      <c r="BM462" s="721"/>
      <c r="BN462" s="722"/>
      <c r="BO462" s="722"/>
      <c r="BP462" s="722"/>
      <c r="BQ462" s="722"/>
      <c r="BR462" s="722"/>
      <c r="BS462" s="722"/>
      <c r="BT462" s="722"/>
      <c r="BU462" s="722"/>
      <c r="BV462" s="722"/>
      <c r="BW462" s="722"/>
      <c r="BX462" s="722"/>
      <c r="BY462" s="722"/>
      <c r="BZ462" s="722"/>
      <c r="CA462" s="722"/>
      <c r="CB462" s="722"/>
      <c r="CC462" s="722"/>
      <c r="CD462" s="722"/>
      <c r="CE462" s="722"/>
      <c r="CF462" s="722"/>
      <c r="CG462" s="722"/>
      <c r="CH462" s="722"/>
      <c r="CI462" s="722"/>
      <c r="CJ462" s="722"/>
      <c r="CK462" s="722"/>
      <c r="CL462" s="722"/>
      <c r="CM462" s="723"/>
      <c r="CN462" s="164"/>
      <c r="CO462" s="169"/>
    </row>
    <row r="463" spans="4:110" ht="13.2" customHeight="1" thickTop="1" thickBot="1" x14ac:dyDescent="0.3">
      <c r="D463" s="162"/>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c r="AB463" s="164"/>
      <c r="AC463" s="164"/>
      <c r="AD463" s="164"/>
      <c r="AE463" s="164"/>
      <c r="AF463" s="164"/>
      <c r="AG463" s="164"/>
      <c r="AH463" s="164"/>
      <c r="AI463" s="164"/>
      <c r="AJ463" s="164"/>
      <c r="AK463" s="164"/>
      <c r="AL463" s="164"/>
      <c r="AM463" s="164"/>
      <c r="AN463" s="164"/>
      <c r="AO463" s="164"/>
      <c r="AP463" s="164"/>
      <c r="AQ463" s="164"/>
      <c r="AR463" s="164"/>
      <c r="AS463" s="164"/>
      <c r="AT463" s="164"/>
      <c r="AU463" s="164"/>
      <c r="AV463" s="164"/>
      <c r="AW463" s="164"/>
      <c r="AX463" s="164"/>
      <c r="AY463" s="164"/>
      <c r="AZ463" s="164"/>
      <c r="BA463" s="164"/>
      <c r="BB463" s="164"/>
      <c r="BC463" s="164"/>
      <c r="BD463" s="164"/>
      <c r="BE463" s="164"/>
      <c r="BF463" s="164"/>
      <c r="BG463" s="164"/>
      <c r="BH463" s="164"/>
      <c r="BI463" s="164"/>
      <c r="BJ463" s="164"/>
      <c r="BK463" s="164"/>
      <c r="BL463" s="164"/>
      <c r="BM463" s="164"/>
      <c r="BN463" s="164"/>
      <c r="BO463" s="164"/>
      <c r="BP463" s="164"/>
      <c r="BQ463" s="164"/>
      <c r="BR463" s="164"/>
      <c r="BS463" s="164"/>
      <c r="BT463" s="164"/>
      <c r="BU463" s="164"/>
      <c r="BV463" s="164"/>
      <c r="BW463" s="164"/>
      <c r="BX463" s="164"/>
      <c r="BY463" s="164"/>
      <c r="BZ463" s="164"/>
      <c r="CA463" s="164"/>
      <c r="CB463" s="164"/>
      <c r="CC463" s="164"/>
      <c r="CD463" s="164"/>
      <c r="CE463" s="164"/>
      <c r="CF463" s="164"/>
      <c r="CG463" s="164"/>
      <c r="CH463" s="164"/>
      <c r="CI463" s="164"/>
      <c r="CJ463" s="164"/>
      <c r="CK463" s="164"/>
      <c r="CL463" s="164"/>
      <c r="CM463" s="164"/>
      <c r="CN463" s="164"/>
      <c r="CO463" s="169"/>
      <c r="CW463" s="119" t="str">
        <f ca="1">LEFT(RIGHT(CW459,7),2)</f>
        <v>09</v>
      </c>
      <c r="CZ463" s="131" t="str">
        <f ca="1">MID($CW$463,CZ$25,1)</f>
        <v>0</v>
      </c>
      <c r="DB463" s="131" t="str">
        <f ca="1">MID($CW$463,DB$25,1)</f>
        <v>9</v>
      </c>
      <c r="DD463" s="131" t="str">
        <f ca="1">MID($CW$463,DD$25,1)</f>
        <v/>
      </c>
      <c r="DF463" s="131" t="str">
        <f ca="1">MID($CW$463,DF$25,1)</f>
        <v/>
      </c>
    </row>
    <row r="464" spans="4:110" ht="3" customHeight="1" thickTop="1" x14ac:dyDescent="0.25">
      <c r="D464" s="170"/>
      <c r="E464" s="171"/>
      <c r="F464" s="171"/>
      <c r="G464" s="171"/>
      <c r="H464" s="171"/>
      <c r="I464" s="171"/>
      <c r="J464" s="171"/>
      <c r="K464" s="171"/>
      <c r="L464" s="171"/>
      <c r="M464" s="171"/>
      <c r="N464" s="171"/>
      <c r="O464" s="171"/>
      <c r="P464" s="171"/>
      <c r="Q464" s="171"/>
      <c r="R464" s="171"/>
      <c r="S464" s="171"/>
      <c r="T464" s="171"/>
      <c r="U464" s="171"/>
      <c r="V464" s="171"/>
      <c r="W464" s="171"/>
      <c r="X464" s="171"/>
      <c r="Y464" s="171"/>
      <c r="Z464" s="171"/>
      <c r="AA464" s="171"/>
      <c r="AB464" s="171"/>
      <c r="AC464" s="171"/>
      <c r="AD464" s="171"/>
      <c r="AE464" s="171"/>
      <c r="AF464" s="171"/>
      <c r="AG464" s="171"/>
      <c r="AH464" s="171"/>
      <c r="AI464" s="171"/>
      <c r="AJ464" s="171"/>
      <c r="AK464" s="171"/>
      <c r="AL464" s="171"/>
      <c r="AM464" s="171"/>
      <c r="AN464" s="171"/>
      <c r="AO464" s="171"/>
      <c r="AP464" s="171"/>
      <c r="AQ464" s="171"/>
      <c r="AR464" s="171"/>
      <c r="AS464" s="171"/>
      <c r="AT464" s="171"/>
      <c r="AU464" s="171"/>
      <c r="AV464" s="171"/>
      <c r="AW464" s="171"/>
      <c r="AX464" s="171"/>
      <c r="AY464" s="171"/>
      <c r="AZ464" s="171"/>
      <c r="BA464" s="171"/>
      <c r="BB464" s="171"/>
      <c r="BC464" s="171"/>
      <c r="BD464" s="171"/>
      <c r="BE464" s="171"/>
      <c r="BF464" s="171"/>
      <c r="BG464" s="171"/>
      <c r="BH464" s="171"/>
      <c r="BI464" s="171"/>
      <c r="BJ464" s="171"/>
      <c r="BK464" s="171"/>
      <c r="BL464" s="171"/>
      <c r="BM464" s="171"/>
      <c r="BN464" s="171"/>
      <c r="BO464" s="171"/>
      <c r="BP464" s="171"/>
      <c r="BQ464" s="171"/>
      <c r="BR464" s="171"/>
      <c r="BS464" s="171"/>
      <c r="BT464" s="171"/>
      <c r="BU464" s="171"/>
      <c r="BV464" s="171"/>
      <c r="BW464" s="171"/>
      <c r="BX464" s="171"/>
      <c r="BY464" s="171"/>
      <c r="BZ464" s="171"/>
      <c r="CA464" s="171"/>
      <c r="CB464" s="171"/>
      <c r="CC464" s="171"/>
      <c r="CD464" s="171"/>
      <c r="CE464" s="171"/>
      <c r="CF464" s="171"/>
      <c r="CG464" s="171"/>
      <c r="CH464" s="171"/>
      <c r="CI464" s="171"/>
      <c r="CJ464" s="171"/>
      <c r="CK464" s="171"/>
      <c r="CL464" s="171"/>
      <c r="CM464" s="171"/>
      <c r="CN464" s="171"/>
      <c r="CO464" s="172"/>
    </row>
    <row r="465" spans="89:110" ht="6.6" customHeight="1" x14ac:dyDescent="0.25"/>
    <row r="466" spans="89:110" ht="7.95" customHeight="1" thickBot="1" x14ac:dyDescent="0.3"/>
    <row r="467" spans="89:110" ht="11.4" customHeight="1" thickTop="1" thickBot="1" x14ac:dyDescent="0.3">
      <c r="CK467" s="111" t="s">
        <v>356</v>
      </c>
      <c r="CW467" s="119" t="str">
        <f ca="1">LEFT(CW459,2)</f>
        <v>23</v>
      </c>
      <c r="CZ467" s="131" t="str">
        <f ca="1">MID($CW$467,CZ$25,1)</f>
        <v>2</v>
      </c>
      <c r="DB467" s="131" t="str">
        <f ca="1">MID($CW$467,DB$25,1)</f>
        <v>3</v>
      </c>
      <c r="DD467" s="131" t="str">
        <f ca="1">MID($CW$467,DD$25,1)</f>
        <v/>
      </c>
      <c r="DF467" s="131" t="str">
        <f ca="1">MID($CW$467,DF$25,1)</f>
        <v/>
      </c>
    </row>
    <row r="468" spans="89:110" ht="13.2" customHeight="1" thickTop="1" x14ac:dyDescent="0.25"/>
    <row r="469" spans="89:110" ht="13.2" customHeight="1" x14ac:dyDescent="0.25"/>
    <row r="470" spans="89:110" ht="13.2" customHeight="1" x14ac:dyDescent="0.25"/>
    <row r="471" spans="89:110" ht="13.2" customHeight="1" x14ac:dyDescent="0.25"/>
    <row r="472" spans="89:110" ht="13.2" customHeight="1" x14ac:dyDescent="0.25"/>
    <row r="473" spans="89:110" ht="13.2" customHeight="1" x14ac:dyDescent="0.25"/>
    <row r="474" spans="89:110" ht="13.2" customHeight="1" x14ac:dyDescent="0.25"/>
    <row r="475" spans="89:110" ht="13.2" customHeight="1" x14ac:dyDescent="0.25"/>
    <row r="476" spans="89:110" ht="13.2" customHeight="1" x14ac:dyDescent="0.25"/>
    <row r="477" spans="89:110" ht="13.2" customHeight="1" x14ac:dyDescent="0.25"/>
    <row r="478" spans="89:110" ht="13.2" customHeight="1" x14ac:dyDescent="0.25"/>
    <row r="479" spans="89:110" ht="13.2" customHeight="1" x14ac:dyDescent="0.25"/>
    <row r="480" spans="89:110" ht="13.2" customHeight="1" x14ac:dyDescent="0.25"/>
    <row r="481" ht="13.2" customHeight="1" x14ac:dyDescent="0.25"/>
    <row r="482" ht="13.2" customHeight="1" x14ac:dyDescent="0.25"/>
    <row r="483" ht="13.2" customHeight="1" x14ac:dyDescent="0.25"/>
    <row r="484" ht="13.2" customHeight="1" x14ac:dyDescent="0.25"/>
    <row r="485" ht="13.2" customHeight="1" x14ac:dyDescent="0.25"/>
    <row r="486" ht="13.2" customHeight="1" x14ac:dyDescent="0.25"/>
    <row r="487" ht="13.2" customHeight="1" x14ac:dyDescent="0.25"/>
    <row r="488" ht="13.2" customHeight="1" x14ac:dyDescent="0.25"/>
    <row r="489" ht="13.2" customHeight="1" x14ac:dyDescent="0.25"/>
    <row r="490" ht="13.2" customHeight="1" x14ac:dyDescent="0.25"/>
    <row r="491" ht="13.2" customHeight="1" x14ac:dyDescent="0.25"/>
    <row r="492" ht="13.2" customHeight="1" x14ac:dyDescent="0.25"/>
    <row r="493" ht="13.2" customHeight="1" x14ac:dyDescent="0.25"/>
    <row r="494" ht="13.2" customHeight="1" x14ac:dyDescent="0.25"/>
    <row r="495" ht="13.2" customHeight="1" x14ac:dyDescent="0.25"/>
    <row r="496" ht="13.2" customHeight="1" x14ac:dyDescent="0.25"/>
    <row r="497" ht="13.2" customHeight="1" x14ac:dyDescent="0.25"/>
    <row r="498" ht="13.2" customHeight="1" x14ac:dyDescent="0.25"/>
    <row r="499" ht="13.2" customHeight="1" x14ac:dyDescent="0.25"/>
    <row r="500" ht="13.2" customHeight="1" x14ac:dyDescent="0.25"/>
    <row r="501" ht="13.2" customHeight="1" x14ac:dyDescent="0.25"/>
    <row r="502" ht="13.2" customHeight="1" x14ac:dyDescent="0.25"/>
    <row r="503" ht="13.2" customHeight="1" x14ac:dyDescent="0.25"/>
    <row r="504" ht="13.2" customHeight="1" x14ac:dyDescent="0.25"/>
    <row r="505" ht="13.2" customHeight="1" x14ac:dyDescent="0.25"/>
    <row r="506" ht="13.2" customHeight="1" x14ac:dyDescent="0.25"/>
    <row r="507" ht="13.2" customHeight="1" x14ac:dyDescent="0.25"/>
    <row r="508" ht="13.2" customHeight="1" x14ac:dyDescent="0.25"/>
    <row r="509" ht="13.2" customHeight="1" x14ac:dyDescent="0.25"/>
    <row r="510" ht="13.2" customHeight="1" x14ac:dyDescent="0.25"/>
    <row r="511" ht="13.2" customHeight="1" x14ac:dyDescent="0.25"/>
    <row r="512" ht="13.2" customHeight="1" x14ac:dyDescent="0.25"/>
    <row r="513" ht="13.2" customHeight="1" x14ac:dyDescent="0.25"/>
    <row r="514" ht="13.2" customHeight="1" x14ac:dyDescent="0.25"/>
    <row r="515" ht="13.2" customHeight="1" x14ac:dyDescent="0.25"/>
    <row r="516" ht="13.2" customHeight="1" x14ac:dyDescent="0.25"/>
    <row r="517" ht="13.2" customHeight="1" x14ac:dyDescent="0.25"/>
    <row r="518" ht="13.2" customHeight="1" x14ac:dyDescent="0.25"/>
    <row r="519" ht="13.2" customHeight="1" x14ac:dyDescent="0.25"/>
    <row r="520" ht="13.2" customHeight="1" x14ac:dyDescent="0.25"/>
    <row r="521" ht="13.2" customHeight="1" x14ac:dyDescent="0.25"/>
    <row r="522" ht="13.2" customHeight="1" x14ac:dyDescent="0.25"/>
    <row r="523" ht="13.2" customHeight="1" x14ac:dyDescent="0.25"/>
  </sheetData>
  <mergeCells count="317">
    <mergeCell ref="LN407:LN409"/>
    <mergeCell ref="IR411:JH411"/>
    <mergeCell ref="KC411:KS411"/>
    <mergeCell ref="IR409:JH409"/>
    <mergeCell ref="JJ409:JZ409"/>
    <mergeCell ref="KC409:KS409"/>
    <mergeCell ref="KV409:LL409"/>
    <mergeCell ref="HX407:HX409"/>
    <mergeCell ref="IP407:IP409"/>
    <mergeCell ref="JI407:JI409"/>
    <mergeCell ref="KB407:KB409"/>
    <mergeCell ref="KT407:KT409"/>
    <mergeCell ref="FU367:GK367"/>
    <mergeCell ref="GN367:HD367"/>
    <mergeCell ref="FU369:GK369"/>
    <mergeCell ref="GN369:HD369"/>
    <mergeCell ref="HG409:HW409"/>
    <mergeCell ref="HY409:IO409"/>
    <mergeCell ref="EJ367:EZ367"/>
    <mergeCell ref="FB367:FR367"/>
    <mergeCell ref="CY369:DO369"/>
    <mergeCell ref="DQ369:EG369"/>
    <mergeCell ref="EJ369:EZ369"/>
    <mergeCell ref="FB369:FR369"/>
    <mergeCell ref="EJ361:EZ361"/>
    <mergeCell ref="EJ363:EZ363"/>
    <mergeCell ref="FB363:FR363"/>
    <mergeCell ref="CY365:DO365"/>
    <mergeCell ref="EJ365:EZ365"/>
    <mergeCell ref="BM459:CM462"/>
    <mergeCell ref="CW459:CX459"/>
    <mergeCell ref="CV262:CX262"/>
    <mergeCell ref="CY363:DO363"/>
    <mergeCell ref="CY361:DO361"/>
    <mergeCell ref="DQ363:EG363"/>
    <mergeCell ref="CY367:DO367"/>
    <mergeCell ref="DQ367:EG367"/>
    <mergeCell ref="D434:CO434"/>
    <mergeCell ref="BM436:CG436"/>
    <mergeCell ref="S438:AU444"/>
    <mergeCell ref="BM438:CO444"/>
    <mergeCell ref="S450:AQ450"/>
    <mergeCell ref="D453:CO453"/>
    <mergeCell ref="D395:G395"/>
    <mergeCell ref="I395:Q395"/>
    <mergeCell ref="S395:AO395"/>
    <mergeCell ref="AQ395:BC395"/>
    <mergeCell ref="BE395:CA395"/>
    <mergeCell ref="GM417:GO417"/>
    <mergeCell ref="CV419:CX419"/>
    <mergeCell ref="CV423:CX423"/>
    <mergeCell ref="CV425:CX425"/>
    <mergeCell ref="D427:CO427"/>
    <mergeCell ref="BM431:CO431"/>
    <mergeCell ref="D405:CO405"/>
    <mergeCell ref="D407:CO407"/>
    <mergeCell ref="CV409:CX409"/>
    <mergeCell ref="CV413:CX413"/>
    <mergeCell ref="D415:CO415"/>
    <mergeCell ref="CV417:CX417"/>
    <mergeCell ref="CC395:CO395"/>
    <mergeCell ref="D393:G393"/>
    <mergeCell ref="I393:Q393"/>
    <mergeCell ref="S393:AO393"/>
    <mergeCell ref="AQ393:BC393"/>
    <mergeCell ref="BE393:CA393"/>
    <mergeCell ref="CC393:CO393"/>
    <mergeCell ref="D391:G391"/>
    <mergeCell ref="I391:Q391"/>
    <mergeCell ref="S391:AO391"/>
    <mergeCell ref="AQ391:BC391"/>
    <mergeCell ref="BE391:CA391"/>
    <mergeCell ref="CC391:CO391"/>
    <mergeCell ref="D389:G389"/>
    <mergeCell ref="I389:Q389"/>
    <mergeCell ref="S389:AO389"/>
    <mergeCell ref="AQ389:BC389"/>
    <mergeCell ref="BE389:CA389"/>
    <mergeCell ref="CC389:CO389"/>
    <mergeCell ref="D387:G387"/>
    <mergeCell ref="I387:Q387"/>
    <mergeCell ref="S387:AO387"/>
    <mergeCell ref="AQ387:BC387"/>
    <mergeCell ref="BE387:CA387"/>
    <mergeCell ref="CC387:CO387"/>
    <mergeCell ref="D385:G385"/>
    <mergeCell ref="I385:Q385"/>
    <mergeCell ref="S385:AO385"/>
    <mergeCell ref="AQ385:BC385"/>
    <mergeCell ref="BE385:CA385"/>
    <mergeCell ref="CC385:CO385"/>
    <mergeCell ref="D383:G383"/>
    <mergeCell ref="I383:Q383"/>
    <mergeCell ref="S383:AO383"/>
    <mergeCell ref="AQ383:BC383"/>
    <mergeCell ref="BE383:CA383"/>
    <mergeCell ref="CC383:CO383"/>
    <mergeCell ref="D381:G381"/>
    <mergeCell ref="I381:Q381"/>
    <mergeCell ref="S381:AO381"/>
    <mergeCell ref="AQ381:BC381"/>
    <mergeCell ref="BE381:CA381"/>
    <mergeCell ref="CC381:CO381"/>
    <mergeCell ref="D379:G379"/>
    <mergeCell ref="I379:Q379"/>
    <mergeCell ref="S379:AO379"/>
    <mergeCell ref="AQ379:BC379"/>
    <mergeCell ref="BE379:CA379"/>
    <mergeCell ref="CC379:CO379"/>
    <mergeCell ref="D377:G377"/>
    <mergeCell ref="I377:Q377"/>
    <mergeCell ref="S377:AO377"/>
    <mergeCell ref="AQ377:BC377"/>
    <mergeCell ref="BE377:CA377"/>
    <mergeCell ref="CC377:CO377"/>
    <mergeCell ref="D375:G375"/>
    <mergeCell ref="I375:Q375"/>
    <mergeCell ref="S375:AO375"/>
    <mergeCell ref="AQ375:BC375"/>
    <mergeCell ref="BE375:CA375"/>
    <mergeCell ref="CC375:CO375"/>
    <mergeCell ref="D373:G373"/>
    <mergeCell ref="I373:Q373"/>
    <mergeCell ref="S373:AO373"/>
    <mergeCell ref="AQ373:BC373"/>
    <mergeCell ref="BE373:CA373"/>
    <mergeCell ref="CC373:CO373"/>
    <mergeCell ref="D371:G371"/>
    <mergeCell ref="I371:Q371"/>
    <mergeCell ref="S371:AO371"/>
    <mergeCell ref="AQ371:BC371"/>
    <mergeCell ref="BE371:CA371"/>
    <mergeCell ref="CC371:CO371"/>
    <mergeCell ref="D369:G369"/>
    <mergeCell ref="I369:Q369"/>
    <mergeCell ref="S369:AO369"/>
    <mergeCell ref="AQ369:BC369"/>
    <mergeCell ref="BE369:CA369"/>
    <mergeCell ref="CC369:CO369"/>
    <mergeCell ref="D367:G367"/>
    <mergeCell ref="I367:Q367"/>
    <mergeCell ref="S367:AO367"/>
    <mergeCell ref="AQ367:BC367"/>
    <mergeCell ref="BE367:CA367"/>
    <mergeCell ref="CC367:CO367"/>
    <mergeCell ref="D365:G365"/>
    <mergeCell ref="I365:Q365"/>
    <mergeCell ref="S365:AO365"/>
    <mergeCell ref="AQ365:BC365"/>
    <mergeCell ref="BE365:CA365"/>
    <mergeCell ref="CC365:CO365"/>
    <mergeCell ref="D363:G363"/>
    <mergeCell ref="I363:Q363"/>
    <mergeCell ref="S363:AO363"/>
    <mergeCell ref="AQ363:BC363"/>
    <mergeCell ref="BE363:CA363"/>
    <mergeCell ref="CC363:CO363"/>
    <mergeCell ref="D334:CO334"/>
    <mergeCell ref="D342:CO342"/>
    <mergeCell ref="D359:CO359"/>
    <mergeCell ref="D361:G361"/>
    <mergeCell ref="I361:Q361"/>
    <mergeCell ref="S361:AO361"/>
    <mergeCell ref="AQ361:BC361"/>
    <mergeCell ref="BE361:CA361"/>
    <mergeCell ref="CC361:CO361"/>
    <mergeCell ref="D320:CO320"/>
    <mergeCell ref="D332:CO332"/>
    <mergeCell ref="CV302:CX302"/>
    <mergeCell ref="CV306:CX306"/>
    <mergeCell ref="D310:CP310"/>
    <mergeCell ref="D312:CP312"/>
    <mergeCell ref="D290:CO290"/>
    <mergeCell ref="CV292:CX292"/>
    <mergeCell ref="CV296:CX296"/>
    <mergeCell ref="D298:CO298"/>
    <mergeCell ref="CV300:CX300"/>
    <mergeCell ref="GM300:GO300"/>
    <mergeCell ref="D279:Y279"/>
    <mergeCell ref="AA279:AW279"/>
    <mergeCell ref="AY279:BS279"/>
    <mergeCell ref="BU279:CO279"/>
    <mergeCell ref="D286:CO286"/>
    <mergeCell ref="D288:CO288"/>
    <mergeCell ref="D275:Y275"/>
    <mergeCell ref="AA275:AW275"/>
    <mergeCell ref="AY275:BS275"/>
    <mergeCell ref="BU275:CO275"/>
    <mergeCell ref="D277:Y277"/>
    <mergeCell ref="AA277:AW277"/>
    <mergeCell ref="AY277:BS277"/>
    <mergeCell ref="BU277:CO277"/>
    <mergeCell ref="D264:CO264"/>
    <mergeCell ref="D271:CO271"/>
    <mergeCell ref="D273:Y273"/>
    <mergeCell ref="AA273:AW273"/>
    <mergeCell ref="AY273:BS273"/>
    <mergeCell ref="BU273:CO273"/>
    <mergeCell ref="CV252:CX252"/>
    <mergeCell ref="D254:CO254"/>
    <mergeCell ref="CV254:CX254"/>
    <mergeCell ref="CV256:CX256"/>
    <mergeCell ref="CV258:CX258"/>
    <mergeCell ref="CV260:CX260"/>
    <mergeCell ref="BS242:BU242"/>
    <mergeCell ref="FP244:FR244"/>
    <mergeCell ref="D246:CO246"/>
    <mergeCell ref="CV246:CX246"/>
    <mergeCell ref="CV248:CX248"/>
    <mergeCell ref="CV250:CX250"/>
    <mergeCell ref="GM224:GO224"/>
    <mergeCell ref="CV226:CX226"/>
    <mergeCell ref="CV230:CX230"/>
    <mergeCell ref="D232:AM232"/>
    <mergeCell ref="AZ232:CO232"/>
    <mergeCell ref="D240:CO240"/>
    <mergeCell ref="D214:CO214"/>
    <mergeCell ref="CV214:CX214"/>
    <mergeCell ref="D216:CO216"/>
    <mergeCell ref="CV218:CX218"/>
    <mergeCell ref="D222:CO222"/>
    <mergeCell ref="CV224:CX224"/>
    <mergeCell ref="D195:BI195"/>
    <mergeCell ref="D197:BI197"/>
    <mergeCell ref="D199:BI199"/>
    <mergeCell ref="D201:BI201"/>
    <mergeCell ref="D203:BI203"/>
    <mergeCell ref="D205:BI205"/>
    <mergeCell ref="D183:BI183"/>
    <mergeCell ref="D185:BI185"/>
    <mergeCell ref="D187:BI187"/>
    <mergeCell ref="D189:BI189"/>
    <mergeCell ref="D191:BI191"/>
    <mergeCell ref="D193:BI193"/>
    <mergeCell ref="D171:BI171"/>
    <mergeCell ref="D173:BI173"/>
    <mergeCell ref="D175:BI175"/>
    <mergeCell ref="D177:BI177"/>
    <mergeCell ref="D179:BI179"/>
    <mergeCell ref="D181:BI181"/>
    <mergeCell ref="D159:BI159"/>
    <mergeCell ref="D161:BI161"/>
    <mergeCell ref="D163:BI163"/>
    <mergeCell ref="D165:BI165"/>
    <mergeCell ref="D167:BI167"/>
    <mergeCell ref="D169:BI169"/>
    <mergeCell ref="D147:BI147"/>
    <mergeCell ref="D149:BI149"/>
    <mergeCell ref="D151:BI151"/>
    <mergeCell ref="D153:BI153"/>
    <mergeCell ref="D155:BI155"/>
    <mergeCell ref="D157:BI157"/>
    <mergeCell ref="CV124:CX124"/>
    <mergeCell ref="CV126:CX126"/>
    <mergeCell ref="D129:CO129"/>
    <mergeCell ref="D143:CP143"/>
    <mergeCell ref="D145:BI145"/>
    <mergeCell ref="BK145:BW145"/>
    <mergeCell ref="BY145:CP145"/>
    <mergeCell ref="CV114:CX114"/>
    <mergeCell ref="CV116:CX116"/>
    <mergeCell ref="D118:CO118"/>
    <mergeCell ref="CV118:CX118"/>
    <mergeCell ref="CV120:CX120"/>
    <mergeCell ref="CV122:CX122"/>
    <mergeCell ref="D104:CO104"/>
    <mergeCell ref="BS106:BU106"/>
    <mergeCell ref="FP106:FR106"/>
    <mergeCell ref="CV108:CX108"/>
    <mergeCell ref="D110:CO110"/>
    <mergeCell ref="CV112:CX112"/>
    <mergeCell ref="D84:CO84"/>
    <mergeCell ref="CV86:CX86"/>
    <mergeCell ref="GM86:GO86"/>
    <mergeCell ref="CV88:CX88"/>
    <mergeCell ref="CV94:CX94"/>
    <mergeCell ref="D96:AN96"/>
    <mergeCell ref="AZ96:CO96"/>
    <mergeCell ref="BW15:CO15"/>
    <mergeCell ref="U17:AG17"/>
    <mergeCell ref="AK17:CO17"/>
    <mergeCell ref="O62:AI65"/>
    <mergeCell ref="BG62:CM67"/>
    <mergeCell ref="D74:CO74"/>
    <mergeCell ref="D76:CO76"/>
    <mergeCell ref="CV78:CX78"/>
    <mergeCell ref="CV82:CX82"/>
    <mergeCell ref="CV38:CX38"/>
    <mergeCell ref="CV40:CX40"/>
    <mergeCell ref="CV42:CX42"/>
    <mergeCell ref="CV44:CX44"/>
    <mergeCell ref="CV46:CX46"/>
    <mergeCell ref="D58:CO58"/>
    <mergeCell ref="GA363:GB363"/>
    <mergeCell ref="GA365:GB365"/>
    <mergeCell ref="GA371:GB371"/>
    <mergeCell ref="GA373:GB373"/>
    <mergeCell ref="GA375:GB375"/>
    <mergeCell ref="GA377:GB377"/>
    <mergeCell ref="D11:S11"/>
    <mergeCell ref="U11:AG11"/>
    <mergeCell ref="AK11:AY11"/>
    <mergeCell ref="BC11:BS11"/>
    <mergeCell ref="BW11:CO11"/>
    <mergeCell ref="U13:AG13"/>
    <mergeCell ref="AK13:AY13"/>
    <mergeCell ref="BC13:BS13"/>
    <mergeCell ref="BW13:CO13"/>
    <mergeCell ref="D23:CO23"/>
    <mergeCell ref="D25:CO25"/>
    <mergeCell ref="CV27:CX27"/>
    <mergeCell ref="CV31:CX31"/>
    <mergeCell ref="D33:CO33"/>
    <mergeCell ref="CV36:CX36"/>
    <mergeCell ref="U15:AG15"/>
    <mergeCell ref="AK15:AY15"/>
    <mergeCell ref="BC15:BS15"/>
  </mergeCells>
  <conditionalFormatting sqref="O29">
    <cfRule type="expression" dxfId="275" priority="196">
      <formula>$A$5="YES"</formula>
    </cfRule>
  </conditionalFormatting>
  <conditionalFormatting sqref="Q29 S29 U29 W29 Y29 AA29 AC29 AE29 AG29 AI29 AK29 AM29 AO29 AQ29 AS29 AU29 AW29 AY29 BA29 BC29 BE29 BG29 BI29 BK29 BM29 BO29 BQ29 BS29 BU29 BW29 BY29 CA29 CC29 CE29 CG29 CI29 CK29 CM29 CO29">
    <cfRule type="expression" dxfId="274" priority="195">
      <formula>$A$5="YES"</formula>
    </cfRule>
  </conditionalFormatting>
  <conditionalFormatting sqref="O52">
    <cfRule type="expression" dxfId="273" priority="194">
      <formula>$A$5="YES"</formula>
    </cfRule>
  </conditionalFormatting>
  <conditionalFormatting sqref="Q52 S52 U52 W52 Y52 AA52 AC52 AE52 AG52 AI52 AK52 AM52 AO52 AQ52 AS52 AU52 AW52 AY52 BA52 BC52 BE52 BG52 BI52 BK52 BM52 BO52 BQ52 BS52 BU52 BW52 BY52 CA52 CC52 CE52 CG52 CI52 CK52 CM52">
    <cfRule type="expression" dxfId="272" priority="193">
      <formula>$A$5="YES"</formula>
    </cfRule>
  </conditionalFormatting>
  <conditionalFormatting sqref="O54">
    <cfRule type="expression" dxfId="271" priority="192">
      <formula>$A$5="YES"</formula>
    </cfRule>
  </conditionalFormatting>
  <conditionalFormatting sqref="Q54 S54 U54 W54 Y54 AA54 AC54 AE54 AG54 AI54 AK54 AM54 AO54 AQ54 AS54 AU54 AW54 AY54">
    <cfRule type="expression" dxfId="270" priority="191">
      <formula>$A$5="YES"</formula>
    </cfRule>
  </conditionalFormatting>
  <conditionalFormatting sqref="BO40">
    <cfRule type="expression" dxfId="269" priority="190">
      <formula>$A$5="YES"</formula>
    </cfRule>
  </conditionalFormatting>
  <conditionalFormatting sqref="CG40">
    <cfRule type="expression" dxfId="268" priority="189">
      <formula>$A$5="YES"</formula>
    </cfRule>
  </conditionalFormatting>
  <conditionalFormatting sqref="CI40">
    <cfRule type="expression" dxfId="267" priority="188">
      <formula>$A$5="YES"</formula>
    </cfRule>
  </conditionalFormatting>
  <conditionalFormatting sqref="CK40">
    <cfRule type="expression" dxfId="266" priority="187">
      <formula>$A$5="YES"</formula>
    </cfRule>
  </conditionalFormatting>
  <conditionalFormatting sqref="CM40">
    <cfRule type="expression" dxfId="265" priority="186">
      <formula>$A$5="YES"</formula>
    </cfRule>
  </conditionalFormatting>
  <conditionalFormatting sqref="CA42">
    <cfRule type="expression" dxfId="264" priority="185">
      <formula>$A$5="YES"</formula>
    </cfRule>
  </conditionalFormatting>
  <conditionalFormatting sqref="CC42">
    <cfRule type="expression" dxfId="263" priority="184">
      <formula>$A$5="YES"</formula>
    </cfRule>
  </conditionalFormatting>
  <conditionalFormatting sqref="CE42">
    <cfRule type="expression" dxfId="262" priority="183">
      <formula>$A$5="YES"</formula>
    </cfRule>
  </conditionalFormatting>
  <conditionalFormatting sqref="CG42">
    <cfRule type="expression" dxfId="261" priority="182">
      <formula>$A$5="YES"</formula>
    </cfRule>
  </conditionalFormatting>
  <conditionalFormatting sqref="Y80 AA80 AC80 AE80 AG80 AI80 AK80 AM80 AO80 AQ80 AS80 AU80 AW80 AY80 BA80 BC80 BE80 BG80 BI80 BK80 BM80 BO80 BQ80 BS80 BU80 BW80 BY80 CA80 CC80 CE80 CG80 CI80 CK80 CM80 CO80">
    <cfRule type="expression" dxfId="260" priority="181">
      <formula>$A$5="YES"</formula>
    </cfRule>
  </conditionalFormatting>
  <conditionalFormatting sqref="O90 Q90 S90 U90 W90 Y90 AA90 AC90 AE90 AG90 AI90 AK90 AM90 AO90 AQ90 AS90 AU90 AW90 AY90 BA90 BC90 BE90 BG90 BI90 BK90 BM90 BO90 BQ90 BS90 BU90 BW90 BY90 CA90 CC90 CE90 CG90 CI90 CK90 CM90">
    <cfRule type="expression" dxfId="259" priority="180">
      <formula>$A$5="YES"</formula>
    </cfRule>
  </conditionalFormatting>
  <conditionalFormatting sqref="CO90">
    <cfRule type="expression" dxfId="258" priority="179">
      <formula>$A$5="YES"</formula>
    </cfRule>
  </conditionalFormatting>
  <conditionalFormatting sqref="O92">
    <cfRule type="expression" dxfId="257" priority="178">
      <formula>$A$5="YES"</formula>
    </cfRule>
  </conditionalFormatting>
  <conditionalFormatting sqref="Q92 S92 U92 W92 Y92 AA92 AC92 AE92 AG92 AI92 AK92 AM92 AO92 AQ92 AS92 AU92 AW92 AY92 BA92 BC92 BE92 BG92 BI92 BK92 BM92 BO92 BQ92 BS92 BU92 BW92 BY92 CA92 CC92 CE92 CG92 CI92 CK92 CM92 CO92">
    <cfRule type="expression" dxfId="256" priority="177">
      <formula>$A$5="YES"</formula>
    </cfRule>
  </conditionalFormatting>
  <conditionalFormatting sqref="BM94">
    <cfRule type="expression" dxfId="255" priority="176">
      <formula>$A$5="YES"</formula>
    </cfRule>
  </conditionalFormatting>
  <conditionalFormatting sqref="BO94 BQ94 BS94 BU94 BW94 BY94 CA94 CC94 CE94 CG94 CI94 CK94 CM94 CO94">
    <cfRule type="expression" dxfId="254" priority="175">
      <formula>$A$5="YES"</formula>
    </cfRule>
  </conditionalFormatting>
  <conditionalFormatting sqref="BM99">
    <cfRule type="expression" dxfId="253" priority="174">
      <formula>$A$5="YES"</formula>
    </cfRule>
  </conditionalFormatting>
  <conditionalFormatting sqref="CI99">
    <cfRule type="expression" dxfId="252" priority="173">
      <formula>$A$5="YES"</formula>
    </cfRule>
  </conditionalFormatting>
  <conditionalFormatting sqref="O99">
    <cfRule type="expression" dxfId="251" priority="170">
      <formula>$A$5="YES"</formula>
    </cfRule>
  </conditionalFormatting>
  <conditionalFormatting sqref="AI99">
    <cfRule type="expression" dxfId="250" priority="172">
      <formula>$A$5="YES"</formula>
    </cfRule>
  </conditionalFormatting>
  <conditionalFormatting sqref="AI101">
    <cfRule type="expression" dxfId="249" priority="171">
      <formula>$A$5="YES"</formula>
    </cfRule>
  </conditionalFormatting>
  <conditionalFormatting sqref="O124 AU124 AW124 AY124 BA124 BC124 BE124 BG124 BI124 BK124 BM124 BO124 BQ124 BS124 BU124 BW124 BY124 CA124 CC124 CE124 CG124 CI124 CK124 CM124 CO124 Q124 S124 U124 W124 Y124 AA124 AC124 AE124 AG124 AI124 AK124 AM124 AO124 AQ124 AS124">
    <cfRule type="expression" dxfId="248" priority="166">
      <formula>$A$5="YES"</formula>
    </cfRule>
  </conditionalFormatting>
  <conditionalFormatting sqref="O106">
    <cfRule type="expression" dxfId="247" priority="169">
      <formula>$A$5="YES"</formula>
    </cfRule>
  </conditionalFormatting>
  <conditionalFormatting sqref="Q106 S106 U106">
    <cfRule type="expression" dxfId="246" priority="168">
      <formula>$A$5="YES"</formula>
    </cfRule>
  </conditionalFormatting>
  <conditionalFormatting sqref="O114 Q114 S114 U114 W114 Y114 AA114 AC114 AE114 AG114 AI114 AK114 AM114 AO114 AQ114 AS114 AU114 AW114 AY114 BA114 BC114 BE114 BG114 BI114 BK114 BM114 BO114 BQ114 BS114 BU114 BW114 BY114 CA114 CC114 CE114 CG114 CI114 CK114 CM114 CO114">
    <cfRule type="expression" dxfId="245" priority="167">
      <formula>$A$5="YES"</formula>
    </cfRule>
  </conditionalFormatting>
  <conditionalFormatting sqref="BM147">
    <cfRule type="expression" dxfId="244" priority="165">
      <formula>$A$5="YES"</formula>
    </cfRule>
  </conditionalFormatting>
  <conditionalFormatting sqref="BM161 BM163 BM165 BM169 BM171 BM173 BM175 BM177 BM179 BM181 BM183 BM185 BM187 BM189 BM191 BM193 BM195 BM197 BM199 BM201 BM203">
    <cfRule type="expression" dxfId="243" priority="164">
      <formula>$A$5="YES"</formula>
    </cfRule>
  </conditionalFormatting>
  <conditionalFormatting sqref="BS147 BS149 BS151 BS153 BS155 BS159 BS167 BS171 BS173 BS175 BS177 BS179 BS181 BS183 BS185 BS187 BS189 BS191 BS193 BS195 BS197 BS199 BS201 BS203">
    <cfRule type="expression" dxfId="242" priority="163">
      <formula>$A$5="YES"</formula>
    </cfRule>
  </conditionalFormatting>
  <conditionalFormatting sqref="CE147 CE161 CE163 CE165 CE169 CE171 CE173 CE175 CE177 CE179 CE181 CE183 CE185 CE187 CE189 CE191 CE193 CE195 CE197 CE199 CE201 CE203">
    <cfRule type="expression" dxfId="241" priority="162">
      <formula>$A$5="YES"</formula>
    </cfRule>
  </conditionalFormatting>
  <conditionalFormatting sqref="CG147 CG161 CG163 CG165 CG169 CG171 CG173 CG175 CG177 CG179 CG181 CG183 CG185 CG187 CG189 CG191 CG193 CG195 CG197 CG199 CG201 CG203">
    <cfRule type="expression" dxfId="240" priority="161">
      <formula>$A$5="YES"</formula>
    </cfRule>
  </conditionalFormatting>
  <conditionalFormatting sqref="CI147 CI161 CI163 CI165 CI169 CI171 CI173 CI175 CI177 CI179 CI181 CI183 CI185 CI187 CI189 CI191 CI193 CI195 CI197 CI199 CI201 CI203">
    <cfRule type="expression" dxfId="239" priority="160">
      <formula>$A$5="YES"</formula>
    </cfRule>
  </conditionalFormatting>
  <conditionalFormatting sqref="CK147 CK153 CK157 CK161 CK163 CK165 CK169 CK171 CK173 CK175 CK177 CK179 CK181 CK183 CK185 CK187 CK189 CK191 CK193 CK195 CK197 CK199 CK201 CK203">
    <cfRule type="expression" dxfId="238" priority="159">
      <formula>$A$5="YES"</formula>
    </cfRule>
  </conditionalFormatting>
  <conditionalFormatting sqref="O228">
    <cfRule type="expression" dxfId="237" priority="158">
      <formula>$A$5="YES"</formula>
    </cfRule>
  </conditionalFormatting>
  <conditionalFormatting sqref="Q228 S228 U228 W228 Y228 AA228 AC228 AE228 AG228 AI228 AK228 AM228 AO228 AQ228 AS228 AU228 AW228 AY228 BA228 BC228 BE228 BG228 BI228 BK228 BM228 BO228 BQ228 BS228 BU228 BW228 BY228 CA228 CC228 CE228 CG228 CI228 CK228 CM228 CO228">
    <cfRule type="expression" dxfId="236" priority="157">
      <formula>$A$5="YES"</formula>
    </cfRule>
  </conditionalFormatting>
  <conditionalFormatting sqref="AI235">
    <cfRule type="expression" dxfId="235" priority="156">
      <formula>$A$5="YES"</formula>
    </cfRule>
  </conditionalFormatting>
  <conditionalFormatting sqref="BM237">
    <cfRule type="expression" dxfId="234" priority="155">
      <formula>$A$5="YES"</formula>
    </cfRule>
  </conditionalFormatting>
  <conditionalFormatting sqref="O242">
    <cfRule type="expression" dxfId="233" priority="154">
      <formula>$A$5="YES"</formula>
    </cfRule>
  </conditionalFormatting>
  <conditionalFormatting sqref="Q242 S242 U242">
    <cfRule type="expression" dxfId="232" priority="153">
      <formula>$A$5="YES"</formula>
    </cfRule>
  </conditionalFormatting>
  <conditionalFormatting sqref="O250 Q250 S250 U250 W250 Y250 AA250 AC250 AE250 AG250 AI250 AK250 AM250 AO250 AQ250 AS250 AU250 AW250 AY250 BA250 BC250 BE250 BG250 BI250 BK250 BM250 BO250 BQ250 BS250 BU250 BW250 BY250 CA250 CC250 CE250 CG250 CI250 CK250 CM250 CO250">
    <cfRule type="expression" dxfId="231" priority="152">
      <formula>$A$5="YES"</formula>
    </cfRule>
  </conditionalFormatting>
  <conditionalFormatting sqref="O260 Q260 S260 U260 W260 Y260 AA260 AC260 AE260 AG260 AI260 AK260 AM260 AO260 AQ260 AS260 AU260 AW260 AY260 BA260 BC260 BE260 BG260 BI260 BK260 BM260 BO260 BQ260 BS260 BU260 BW260 BY260 CA260 CC260 CE260 CG260 CI260 CK260 CM260 CO260">
    <cfRule type="expression" dxfId="230" priority="151">
      <formula>$A$5="YES"</formula>
    </cfRule>
  </conditionalFormatting>
  <conditionalFormatting sqref="D277">
    <cfRule type="expression" dxfId="229" priority="150">
      <formula>$A$5="YES"</formula>
    </cfRule>
  </conditionalFormatting>
  <conditionalFormatting sqref="D279">
    <cfRule type="expression" dxfId="228" priority="149">
      <formula>$A$5="YES"</formula>
    </cfRule>
  </conditionalFormatting>
  <conditionalFormatting sqref="AA277">
    <cfRule type="expression" dxfId="227" priority="148">
      <formula>$A$5="YES"</formula>
    </cfRule>
  </conditionalFormatting>
  <conditionalFormatting sqref="AA279">
    <cfRule type="expression" dxfId="226" priority="147">
      <formula>$A$5="YES"</formula>
    </cfRule>
  </conditionalFormatting>
  <conditionalFormatting sqref="AY277">
    <cfRule type="expression" dxfId="225" priority="146">
      <formula>$A$5="YES"</formula>
    </cfRule>
  </conditionalFormatting>
  <conditionalFormatting sqref="AY279">
    <cfRule type="expression" dxfId="224" priority="145">
      <formula>$A$5="YES"</formula>
    </cfRule>
  </conditionalFormatting>
  <conditionalFormatting sqref="BU277">
    <cfRule type="expression" dxfId="223" priority="144">
      <formula>$A$5="YES"</formula>
    </cfRule>
  </conditionalFormatting>
  <conditionalFormatting sqref="BU279">
    <cfRule type="expression" dxfId="222" priority="143">
      <formula>$A$5="YES"</formula>
    </cfRule>
  </conditionalFormatting>
  <conditionalFormatting sqref="O294 Q294 S294 U294 W294 Y294 AA294 AC294 AE294 AG294 AI294 AK294 AM294 AO294 AQ294 AS294 AU294 AW294 AY294 BA294 BC294 BE294 BG294 BI294 BK294 BM294 BO294 BQ294 BS294 BU294 BW294 BY294 CA294 CC294 CE294 CG294 CI294 CK294 CM294 CO294">
    <cfRule type="expression" dxfId="221" priority="142">
      <formula>$A$5="YES"</formula>
    </cfRule>
  </conditionalFormatting>
  <conditionalFormatting sqref="O304 Q304 S304 U304 W304 Y304 AA304 AC304 AE304 AG304 AI304 AK304 AM304 AO304 AQ304 AS304 AU304 AW304 AY304 BA304 BC304 BE304 BG304 BI304 BK304 BM304 BO304 BQ304 BS304 BU304 BW304 BY304 CA304 CC304 CE304 CG304 CI304 CK304 CM304 CO304">
    <cfRule type="expression" dxfId="220" priority="141">
      <formula>$A$5="YES"</formula>
    </cfRule>
  </conditionalFormatting>
  <conditionalFormatting sqref="O308 Q308 S308 U308 W308 Y308 AA308 AC308 AE308 AG308 AI308 AK308 AM308 AO308 AQ308 AS308 AU308 AW308">
    <cfRule type="expression" dxfId="219" priority="140">
      <formula>$A$5="YES"</formula>
    </cfRule>
  </conditionalFormatting>
  <conditionalFormatting sqref="BM306 BO306 BQ306 BS306 BU306 BW306 BY306 CA306 CC306 CE306 CG306 CI306 CK306 CM306 CO306">
    <cfRule type="expression" dxfId="218" priority="139">
      <formula>$A$5="YES"</formula>
    </cfRule>
  </conditionalFormatting>
  <conditionalFormatting sqref="O316 Q316 S316 U316 W316 Y316 AA316 AC316 AE316 AG316 AI316 AK316 AM316 AO316 AQ316 AS316 AU316 AW316 AY316 BA316 BC316 BE316 BG316 BI316 BK316 BM316 BO316 BQ316 BS316 BU316 BW316 BY316 CA316 CC316 CE316 CG316 CI316 CK316 CM316 CO316">
    <cfRule type="expression" dxfId="217" priority="138">
      <formula>$A$5="YES"</formula>
    </cfRule>
  </conditionalFormatting>
  <conditionalFormatting sqref="O326 Q326 S326 U326 W326 Y326 AA326 AC326 AE326 AG326 AI326 AK326 AM326 AO326 AQ326 AS326 AU326 AW326 AY326 BA326 BC326 BE326 BG326 BI326 BK326 BM326 BO326 BQ326 BS326 BU326 BW326 BY326 CA326 CC326 CE326 CG326 CI326 CK326 CM326 CO326">
    <cfRule type="expression" dxfId="216" priority="137">
      <formula>$A$5="YES"</formula>
    </cfRule>
  </conditionalFormatting>
  <conditionalFormatting sqref="O330 Q330 S330 U330 W330 Y330 AA330 AC330 AE330 AG330 AI330 AK330 AM330 AO330 AQ330 AS330 AU330 AW330">
    <cfRule type="expression" dxfId="215" priority="136">
      <formula>$A$5="YES"</formula>
    </cfRule>
  </conditionalFormatting>
  <conditionalFormatting sqref="BM328 BO328 BQ328 BS328 BU328 BW328 BY328 CA328 CC328 CE328 CG328 CI328 CK328 CM328 CO328">
    <cfRule type="expression" dxfId="214" priority="135">
      <formula>$A$5="YES"</formula>
    </cfRule>
  </conditionalFormatting>
  <conditionalFormatting sqref="O336 Q336 S336 U336 W336 Y336 AA336 AC336 AE336 AG336 AI336 AK336 AM336 AO336 AQ336 AS336 AU336 AW336 AY336 BA336 BC336 BE336 BG336 BI336 BK336 BM336 BO336 BQ336 BS336 BU336 BW336 BY336 CA336 CC336 CE336 CG336 CI336 CK336 CM336 CO336">
    <cfRule type="expression" dxfId="213" priority="134">
      <formula>$A$5="YES"</formula>
    </cfRule>
  </conditionalFormatting>
  <conditionalFormatting sqref="O338 Q338 S338 U338 W338 Y338 AA338 AC338 AE338 AG338 AI338 AK338 AM338 AO338 AQ338 AS338 AU338 AW338 AY338 BA338 BC338 BE338 BG338 BI338 BK338 BM338 BO338 BQ338 BS338 BU338 BW338 BY338 CA338 CC338 CE338 CG338 CI338 CK338 CM338 CO338">
    <cfRule type="expression" dxfId="212" priority="133">
      <formula>$A$5="YES"</formula>
    </cfRule>
  </conditionalFormatting>
  <conditionalFormatting sqref="O340 Q340 S340 U340 W340 Y340 AA340 AC340 AE340 AG340 AI340 AK340 AM340 AO340 AQ340 AS340 AU340 AW340 AY340">
    <cfRule type="expression" dxfId="211" priority="132">
      <formula>$A$5="YES"</formula>
    </cfRule>
  </conditionalFormatting>
  <conditionalFormatting sqref="O346 Q346 S346 U346 W346 Y346 AA346 AC346 AE346 AG346 AI346 AK346 AM346 AO346 AQ346 AS346 AU346 AW346 AY346 BA346 BC346 BE346 BG346 BI346 BK346 BM346 BO346 BQ346 BS346 BU346 BW346 BY346 CA346 CC346 CE346 CG346 CI346 CK346 CM346 CO346">
    <cfRule type="expression" dxfId="210" priority="131">
      <formula>$A$5="YES"</formula>
    </cfRule>
  </conditionalFormatting>
  <conditionalFormatting sqref="O348 Q348 S348 U348 W348 Y348 AA348 AC348 AE348 AG348 AI348 AK348 AM348 AO348 AQ348 AS348 AU348 AW348 AY348 BA348 BC348 BE348 BG348 BI348 BK348 BM348 BO348 BQ348 BS348 BU348 BW348 BY348 CA348 CC348 CE348 CG348 CI348 CK348 CM348 CO348">
    <cfRule type="expression" dxfId="209" priority="130">
      <formula>$A$5="YES"</formula>
    </cfRule>
  </conditionalFormatting>
  <conditionalFormatting sqref="CI344 CK344 CM344 CO344">
    <cfRule type="expression" dxfId="208" priority="129">
      <formula>$A$5="YES"</formula>
    </cfRule>
  </conditionalFormatting>
  <conditionalFormatting sqref="O344 Q344 S344 U344 W344 Y344 AA344 AC344 AE344 AG344 AI344 AK344 AM344 AO344 AQ344 AS344 AU344 AW344 AY344 BA344 BC344 BE344 BG344 BI344 BK344 BM344 BO344 BQ344 BS344 BU344 BW344 BY344 CA344">
    <cfRule type="expression" dxfId="207" priority="128">
      <formula>$A$5="YES"</formula>
    </cfRule>
  </conditionalFormatting>
  <conditionalFormatting sqref="BM350 BO350 BQ350 BS350 BU350 BW350 BY350 CA350 CC350 CE350 CG350 CI350 CK350 CM350 CO350">
    <cfRule type="expression" dxfId="206" priority="127">
      <formula>$A$5="YES"</formula>
    </cfRule>
  </conditionalFormatting>
  <conditionalFormatting sqref="BM352">
    <cfRule type="expression" dxfId="205" priority="126">
      <formula>$A$5="YES"</formula>
    </cfRule>
  </conditionalFormatting>
  <conditionalFormatting sqref="BS352">
    <cfRule type="expression" dxfId="204" priority="125">
      <formula>$A$5="YES"</formula>
    </cfRule>
  </conditionalFormatting>
  <conditionalFormatting sqref="O350 Q350 S350 U350 W350 Y350 AA350 AC350 AE350 AG350 AI350 AK350 AM350">
    <cfRule type="expression" dxfId="203" priority="124">
      <formula>$A$5="YES"</formula>
    </cfRule>
  </conditionalFormatting>
  <conditionalFormatting sqref="O352 Q352 S352 U352 W352 Y352 AA352 AC352 AE352 AG352 AI352 AK352 AM352">
    <cfRule type="expression" dxfId="202" priority="123">
      <formula>$A$5="YES"</formula>
    </cfRule>
  </conditionalFormatting>
  <conditionalFormatting sqref="AO352">
    <cfRule type="expression" dxfId="201" priority="122">
      <formula>$A$5="YES"</formula>
    </cfRule>
  </conditionalFormatting>
  <conditionalFormatting sqref="AQ352 AS352 AU352 AW352">
    <cfRule type="expression" dxfId="200" priority="121">
      <formula>$A$5="YES"</formula>
    </cfRule>
  </conditionalFormatting>
  <conditionalFormatting sqref="D381">
    <cfRule type="expression" dxfId="199" priority="120">
      <formula>$A$5="YES"</formula>
    </cfRule>
  </conditionalFormatting>
  <conditionalFormatting sqref="I381">
    <cfRule type="expression" dxfId="198" priority="119">
      <formula>$A$5="YES"</formula>
    </cfRule>
  </conditionalFormatting>
  <conditionalFormatting sqref="S381">
    <cfRule type="expression" dxfId="197" priority="118">
      <formula>$A$5="YES"</formula>
    </cfRule>
  </conditionalFormatting>
  <conditionalFormatting sqref="AQ381">
    <cfRule type="expression" dxfId="196" priority="117">
      <formula>$A$5="YES"</formula>
    </cfRule>
  </conditionalFormatting>
  <conditionalFormatting sqref="BE381">
    <cfRule type="expression" dxfId="195" priority="116">
      <formula>$A$5="YES"</formula>
    </cfRule>
  </conditionalFormatting>
  <conditionalFormatting sqref="CC381">
    <cfRule type="expression" dxfId="194" priority="115">
      <formula>$A$5="YES"</formula>
    </cfRule>
  </conditionalFormatting>
  <conditionalFormatting sqref="D383">
    <cfRule type="expression" dxfId="193" priority="114">
      <formula>$A$5="YES"</formula>
    </cfRule>
  </conditionalFormatting>
  <conditionalFormatting sqref="I383">
    <cfRule type="expression" dxfId="192" priority="113">
      <formula>$A$5="YES"</formula>
    </cfRule>
  </conditionalFormatting>
  <conditionalFormatting sqref="S383">
    <cfRule type="expression" dxfId="191" priority="112">
      <formula>$A$5="YES"</formula>
    </cfRule>
  </conditionalFormatting>
  <conditionalFormatting sqref="AQ383">
    <cfRule type="expression" dxfId="190" priority="111">
      <formula>$A$5="YES"</formula>
    </cfRule>
  </conditionalFormatting>
  <conditionalFormatting sqref="BE383">
    <cfRule type="expression" dxfId="189" priority="110">
      <formula>$A$5="YES"</formula>
    </cfRule>
  </conditionalFormatting>
  <conditionalFormatting sqref="CC383">
    <cfRule type="expression" dxfId="188" priority="109">
      <formula>$A$5="YES"</formula>
    </cfRule>
  </conditionalFormatting>
  <conditionalFormatting sqref="D385">
    <cfRule type="expression" dxfId="187" priority="108">
      <formula>$A$5="YES"</formula>
    </cfRule>
  </conditionalFormatting>
  <conditionalFormatting sqref="I385">
    <cfRule type="expression" dxfId="186" priority="107">
      <formula>$A$5="YES"</formula>
    </cfRule>
  </conditionalFormatting>
  <conditionalFormatting sqref="S385">
    <cfRule type="expression" dxfId="185" priority="106">
      <formula>$A$5="YES"</formula>
    </cfRule>
  </conditionalFormatting>
  <conditionalFormatting sqref="AQ385">
    <cfRule type="expression" dxfId="184" priority="105">
      <formula>$A$5="YES"</formula>
    </cfRule>
  </conditionalFormatting>
  <conditionalFormatting sqref="BE385">
    <cfRule type="expression" dxfId="183" priority="104">
      <formula>$A$5="YES"</formula>
    </cfRule>
  </conditionalFormatting>
  <conditionalFormatting sqref="CC385">
    <cfRule type="expression" dxfId="182" priority="103">
      <formula>$A$5="YES"</formula>
    </cfRule>
  </conditionalFormatting>
  <conditionalFormatting sqref="D387">
    <cfRule type="expression" dxfId="181" priority="102">
      <formula>$A$5="YES"</formula>
    </cfRule>
  </conditionalFormatting>
  <conditionalFormatting sqref="I387">
    <cfRule type="expression" dxfId="180" priority="101">
      <formula>$A$5="YES"</formula>
    </cfRule>
  </conditionalFormatting>
  <conditionalFormatting sqref="S387">
    <cfRule type="expression" dxfId="179" priority="100">
      <formula>$A$5="YES"</formula>
    </cfRule>
  </conditionalFormatting>
  <conditionalFormatting sqref="AQ387">
    <cfRule type="expression" dxfId="178" priority="99">
      <formula>$A$5="YES"</formula>
    </cfRule>
  </conditionalFormatting>
  <conditionalFormatting sqref="BE387">
    <cfRule type="expression" dxfId="177" priority="98">
      <formula>$A$5="YES"</formula>
    </cfRule>
  </conditionalFormatting>
  <conditionalFormatting sqref="CC387">
    <cfRule type="expression" dxfId="176" priority="97">
      <formula>$A$5="YES"</formula>
    </cfRule>
  </conditionalFormatting>
  <conditionalFormatting sqref="D389">
    <cfRule type="expression" dxfId="175" priority="96">
      <formula>$A$5="YES"</formula>
    </cfRule>
  </conditionalFormatting>
  <conditionalFormatting sqref="I389">
    <cfRule type="expression" dxfId="174" priority="95">
      <formula>$A$5="YES"</formula>
    </cfRule>
  </conditionalFormatting>
  <conditionalFormatting sqref="S389">
    <cfRule type="expression" dxfId="173" priority="94">
      <formula>$A$5="YES"</formula>
    </cfRule>
  </conditionalFormatting>
  <conditionalFormatting sqref="AQ389">
    <cfRule type="expression" dxfId="172" priority="93">
      <formula>$A$5="YES"</formula>
    </cfRule>
  </conditionalFormatting>
  <conditionalFormatting sqref="BE389">
    <cfRule type="expression" dxfId="171" priority="92">
      <formula>$A$5="YES"</formula>
    </cfRule>
  </conditionalFormatting>
  <conditionalFormatting sqref="CC389">
    <cfRule type="expression" dxfId="170" priority="91">
      <formula>$A$5="YES"</formula>
    </cfRule>
  </conditionalFormatting>
  <conditionalFormatting sqref="D391">
    <cfRule type="expression" dxfId="169" priority="90">
      <formula>$A$5="YES"</formula>
    </cfRule>
  </conditionalFormatting>
  <conditionalFormatting sqref="I391">
    <cfRule type="expression" dxfId="168" priority="89">
      <formula>$A$5="YES"</formula>
    </cfRule>
  </conditionalFormatting>
  <conditionalFormatting sqref="S391">
    <cfRule type="expression" dxfId="167" priority="88">
      <formula>$A$5="YES"</formula>
    </cfRule>
  </conditionalFormatting>
  <conditionalFormatting sqref="AQ391">
    <cfRule type="expression" dxfId="166" priority="87">
      <formula>$A$5="YES"</formula>
    </cfRule>
  </conditionalFormatting>
  <conditionalFormatting sqref="BE391">
    <cfRule type="expression" dxfId="165" priority="86">
      <formula>$A$5="YES"</formula>
    </cfRule>
  </conditionalFormatting>
  <conditionalFormatting sqref="CC391">
    <cfRule type="expression" dxfId="164" priority="85">
      <formula>$A$5="YES"</formula>
    </cfRule>
  </conditionalFormatting>
  <conditionalFormatting sqref="D393">
    <cfRule type="expression" dxfId="163" priority="84">
      <formula>$A$5="YES"</formula>
    </cfRule>
  </conditionalFormatting>
  <conditionalFormatting sqref="I393">
    <cfRule type="expression" dxfId="162" priority="83">
      <formula>$A$5="YES"</formula>
    </cfRule>
  </conditionalFormatting>
  <conditionalFormatting sqref="S393">
    <cfRule type="expression" dxfId="161" priority="82">
      <formula>$A$5="YES"</formula>
    </cfRule>
  </conditionalFormatting>
  <conditionalFormatting sqref="AQ393">
    <cfRule type="expression" dxfId="160" priority="81">
      <formula>$A$5="YES"</formula>
    </cfRule>
  </conditionalFormatting>
  <conditionalFormatting sqref="BE393">
    <cfRule type="expression" dxfId="159" priority="80">
      <formula>$A$5="YES"</formula>
    </cfRule>
  </conditionalFormatting>
  <conditionalFormatting sqref="CC393">
    <cfRule type="expression" dxfId="158" priority="79">
      <formula>$A$5="YES"</formula>
    </cfRule>
  </conditionalFormatting>
  <conditionalFormatting sqref="D395">
    <cfRule type="expression" dxfId="157" priority="78">
      <formula>$A$5="YES"</formula>
    </cfRule>
  </conditionalFormatting>
  <conditionalFormatting sqref="I395">
    <cfRule type="expression" dxfId="156" priority="77">
      <formula>$A$5="YES"</formula>
    </cfRule>
  </conditionalFormatting>
  <conditionalFormatting sqref="S395">
    <cfRule type="expression" dxfId="155" priority="76">
      <formula>$A$5="YES"</formula>
    </cfRule>
  </conditionalFormatting>
  <conditionalFormatting sqref="AQ395">
    <cfRule type="expression" dxfId="154" priority="75">
      <formula>$A$5="YES"</formula>
    </cfRule>
  </conditionalFormatting>
  <conditionalFormatting sqref="BE395">
    <cfRule type="expression" dxfId="153" priority="74">
      <formula>$A$5="YES"</formula>
    </cfRule>
  </conditionalFormatting>
  <conditionalFormatting sqref="CC395">
    <cfRule type="expression" dxfId="152" priority="73">
      <formula>$A$5="YES"</formula>
    </cfRule>
  </conditionalFormatting>
  <conditionalFormatting sqref="O411 Q411 S411 U411 W411 Y411 AA411 AC411 AE411 AG411 AI411 AK411 AM411 AO411 AQ411 AS411 AU411 AW411 AY411 BA411 BC411 BE411 BG411 BI411 BK411 BM411 BO411 BQ411 BS411 BU411 BW411 BY411 CA411 CC411 CE411 CG411 CI411 CK411 CM411 CO411">
    <cfRule type="expression" dxfId="151" priority="72">
      <formula>$A$5="YES"</formula>
    </cfRule>
  </conditionalFormatting>
  <conditionalFormatting sqref="O421 Q421 S421 U421 W421 Y421 AA421 AC421 AE421 AG421 AI421 AK421 AM421 AO421 AQ421 AS421 AU421 AW421 AY421 BA421 BC421 BE421 BG421 BI421 BK421 BM421 BO421 BQ421 BS421 BU421 BW421 BY421 CA421 CC421 CE421 CG421 CI421 CK421 CM421 CO421">
    <cfRule type="expression" dxfId="150" priority="71">
      <formula>$A$5="YES"</formula>
    </cfRule>
  </conditionalFormatting>
  <conditionalFormatting sqref="O423 Q423 S423 U423 W423 Y423 AA423 AC423 AE423 AG423 AI423 AK423 AM423 AO423 AQ423 AS423 AU423 AW423 AY423 BA423 BC423 BE423 BG423 BI423 BK423 BM423 BO423 BQ423 BS423 BU423 BW423 BY423 CA423 CC423 CE423 CG423 CI423 CK423 CM423 CO423">
    <cfRule type="expression" dxfId="149" priority="70">
      <formula>$A$5="YES"</formula>
    </cfRule>
  </conditionalFormatting>
  <conditionalFormatting sqref="S436">
    <cfRule type="expression" dxfId="148" priority="69">
      <formula>$A$5="YES"</formula>
    </cfRule>
  </conditionalFormatting>
  <conditionalFormatting sqref="Y436">
    <cfRule type="expression" dxfId="147" priority="68">
      <formula>$A$5="YES"</formula>
    </cfRule>
  </conditionalFormatting>
  <conditionalFormatting sqref="S438">
    <cfRule type="expression" dxfId="146" priority="67">
      <formula>$A$5="YES"</formula>
    </cfRule>
  </conditionalFormatting>
  <conditionalFormatting sqref="BM436">
    <cfRule type="expression" dxfId="145" priority="66">
      <formula>$A$5="YES"</formula>
    </cfRule>
  </conditionalFormatting>
  <conditionalFormatting sqref="BM438">
    <cfRule type="expression" dxfId="144" priority="65">
      <formula>$A$5="YES"</formula>
    </cfRule>
  </conditionalFormatting>
  <conditionalFormatting sqref="S446">
    <cfRule type="expression" dxfId="143" priority="64">
      <formula>$A$5="YES"</formula>
    </cfRule>
  </conditionalFormatting>
  <conditionalFormatting sqref="U446 W446 Y446 AA446 AC446 AE446 AG446 AI446 AK446 AM446 AO446 AQ446 AS446 AU446 AW446 AY446 BA446 BC446 BE446 BG446 BI446 BK446 BM446 BO446 BQ446 BS446 BU446 BW446 BY446 CA446 CC446 CE446 CG446 CI446 CK446 CM446 CO446">
    <cfRule type="expression" dxfId="142" priority="63">
      <formula>$A$5="YES"</formula>
    </cfRule>
  </conditionalFormatting>
  <conditionalFormatting sqref="S448">
    <cfRule type="expression" dxfId="141" priority="62">
      <formula>$A$5="YES"</formula>
    </cfRule>
  </conditionalFormatting>
  <conditionalFormatting sqref="U448 W448 Y448 AA448 AC448 AE448 AG448 AI448 AK448 AM448 AO448 AQ448 AS448 AU448 AW448 AY448 BA448 BC448 BE448 BG448">
    <cfRule type="expression" dxfId="140" priority="61">
      <formula>$A$5="YES"</formula>
    </cfRule>
  </conditionalFormatting>
  <conditionalFormatting sqref="S450">
    <cfRule type="expression" dxfId="139" priority="60">
      <formula>$A$5="YES"</formula>
    </cfRule>
  </conditionalFormatting>
  <conditionalFormatting sqref="O101">
    <cfRule type="expression" dxfId="138" priority="59">
      <formula>$A$5="YES"</formula>
    </cfRule>
  </conditionalFormatting>
  <conditionalFormatting sqref="BM101">
    <cfRule type="expression" dxfId="137" priority="58">
      <formula>$A$5="YES"</formula>
    </cfRule>
  </conditionalFormatting>
  <conditionalFormatting sqref="O235">
    <cfRule type="expression" dxfId="136" priority="57">
      <formula>$A$5="YES"</formula>
    </cfRule>
  </conditionalFormatting>
  <conditionalFormatting sqref="O237">
    <cfRule type="expression" dxfId="135" priority="56">
      <formula>$A$5="YES"</formula>
    </cfRule>
  </conditionalFormatting>
  <conditionalFormatting sqref="AI237">
    <cfRule type="expression" dxfId="134" priority="55">
      <formula>$A$5="YES"</formula>
    </cfRule>
  </conditionalFormatting>
  <conditionalFormatting sqref="BM235">
    <cfRule type="expression" dxfId="133" priority="54">
      <formula>$A$5="YES"</formula>
    </cfRule>
  </conditionalFormatting>
  <conditionalFormatting sqref="CI235">
    <cfRule type="expression" dxfId="132" priority="53">
      <formula>$A$5="YES"</formula>
    </cfRule>
  </conditionalFormatting>
  <conditionalFormatting sqref="BM149">
    <cfRule type="expression" dxfId="131" priority="52">
      <formula>$A$5="YES"</formula>
    </cfRule>
  </conditionalFormatting>
  <conditionalFormatting sqref="BM151">
    <cfRule type="expression" dxfId="130" priority="51">
      <formula>$A$5="YES"</formula>
    </cfRule>
  </conditionalFormatting>
  <conditionalFormatting sqref="BM153">
    <cfRule type="expression" dxfId="129" priority="50">
      <formula>$A$5="YES"</formula>
    </cfRule>
  </conditionalFormatting>
  <conditionalFormatting sqref="BM155">
    <cfRule type="expression" dxfId="128" priority="49">
      <formula>$A$5="YES"</formula>
    </cfRule>
  </conditionalFormatting>
  <conditionalFormatting sqref="BS157">
    <cfRule type="expression" dxfId="127" priority="48">
      <formula>$A$5="YES"</formula>
    </cfRule>
  </conditionalFormatting>
  <conditionalFormatting sqref="BM159">
    <cfRule type="expression" dxfId="126" priority="47">
      <formula>$A$5="YES"</formula>
    </cfRule>
  </conditionalFormatting>
  <conditionalFormatting sqref="BS161">
    <cfRule type="expression" dxfId="125" priority="46">
      <formula>$A$5="YES"</formula>
    </cfRule>
  </conditionalFormatting>
  <conditionalFormatting sqref="BS163">
    <cfRule type="expression" dxfId="124" priority="45">
      <formula>$A$5="YES"</formula>
    </cfRule>
  </conditionalFormatting>
  <conditionalFormatting sqref="BS165">
    <cfRule type="expression" dxfId="123" priority="44">
      <formula>$A$5="YES"</formula>
    </cfRule>
  </conditionalFormatting>
  <conditionalFormatting sqref="BM167">
    <cfRule type="expression" dxfId="122" priority="43">
      <formula>$A$5="YES"</formula>
    </cfRule>
  </conditionalFormatting>
  <conditionalFormatting sqref="BS169">
    <cfRule type="expression" dxfId="121" priority="42">
      <formula>$A$5="YES"</formula>
    </cfRule>
  </conditionalFormatting>
  <conditionalFormatting sqref="CE149">
    <cfRule type="expression" dxfId="120" priority="41">
      <formula>$A$5="YES"</formula>
    </cfRule>
  </conditionalFormatting>
  <conditionalFormatting sqref="CG149">
    <cfRule type="expression" dxfId="119" priority="40">
      <formula>$A$5="YES"</formula>
    </cfRule>
  </conditionalFormatting>
  <conditionalFormatting sqref="CI149">
    <cfRule type="expression" dxfId="118" priority="39">
      <formula>$A$5="YES"</formula>
    </cfRule>
  </conditionalFormatting>
  <conditionalFormatting sqref="CK149">
    <cfRule type="expression" dxfId="117" priority="38">
      <formula>$A$5="YES"</formula>
    </cfRule>
  </conditionalFormatting>
  <conditionalFormatting sqref="CE151">
    <cfRule type="expression" dxfId="116" priority="37">
      <formula>$A$5="YES"</formula>
    </cfRule>
  </conditionalFormatting>
  <conditionalFormatting sqref="CG151">
    <cfRule type="expression" dxfId="115" priority="36">
      <formula>$A$5="YES"</formula>
    </cfRule>
  </conditionalFormatting>
  <conditionalFormatting sqref="CI151">
    <cfRule type="expression" dxfId="114" priority="35">
      <formula>$A$5="YES"</formula>
    </cfRule>
  </conditionalFormatting>
  <conditionalFormatting sqref="CK151">
    <cfRule type="expression" dxfId="113" priority="34">
      <formula>$A$5="YES"</formula>
    </cfRule>
  </conditionalFormatting>
  <conditionalFormatting sqref="CE153">
    <cfRule type="expression" dxfId="112" priority="33">
      <formula>$A$5="YES"</formula>
    </cfRule>
  </conditionalFormatting>
  <conditionalFormatting sqref="CG153">
    <cfRule type="expression" dxfId="111" priority="32">
      <formula>$A$5="YES"</formula>
    </cfRule>
  </conditionalFormatting>
  <conditionalFormatting sqref="CI153">
    <cfRule type="expression" dxfId="110" priority="31">
      <formula>$A$5="YES"</formula>
    </cfRule>
  </conditionalFormatting>
  <conditionalFormatting sqref="CK155">
    <cfRule type="expression" dxfId="109" priority="30">
      <formula>$A$5="YES"</formula>
    </cfRule>
  </conditionalFormatting>
  <conditionalFormatting sqref="CE155">
    <cfRule type="expression" dxfId="108" priority="29">
      <formula>$A$5="YES"</formula>
    </cfRule>
  </conditionalFormatting>
  <conditionalFormatting sqref="CG155">
    <cfRule type="expression" dxfId="107" priority="28">
      <formula>$A$5="YES"</formula>
    </cfRule>
  </conditionalFormatting>
  <conditionalFormatting sqref="CI155">
    <cfRule type="expression" dxfId="106" priority="27">
      <formula>$A$5="YES"</formula>
    </cfRule>
  </conditionalFormatting>
  <conditionalFormatting sqref="CE157">
    <cfRule type="expression" dxfId="105" priority="26">
      <formula>$A$5="YES"</formula>
    </cfRule>
  </conditionalFormatting>
  <conditionalFormatting sqref="CG157">
    <cfRule type="expression" dxfId="104" priority="25">
      <formula>$A$5="YES"</formula>
    </cfRule>
  </conditionalFormatting>
  <conditionalFormatting sqref="CI157">
    <cfRule type="expression" dxfId="103" priority="24">
      <formula>$A$5="YES"</formula>
    </cfRule>
  </conditionalFormatting>
  <conditionalFormatting sqref="CE159">
    <cfRule type="expression" dxfId="102" priority="23">
      <formula>$A$5="YES"</formula>
    </cfRule>
  </conditionalFormatting>
  <conditionalFormatting sqref="CG159">
    <cfRule type="expression" dxfId="101" priority="22">
      <formula>$A$5="YES"</formula>
    </cfRule>
  </conditionalFormatting>
  <conditionalFormatting sqref="CI159">
    <cfRule type="expression" dxfId="100" priority="21">
      <formula>$A$5="YES"</formula>
    </cfRule>
  </conditionalFormatting>
  <conditionalFormatting sqref="CK159">
    <cfRule type="expression" dxfId="99" priority="20">
      <formula>$A$5="YES"</formula>
    </cfRule>
  </conditionalFormatting>
  <conditionalFormatting sqref="CE167">
    <cfRule type="expression" dxfId="98" priority="19">
      <formula>$A$5="YES"</formula>
    </cfRule>
  </conditionalFormatting>
  <conditionalFormatting sqref="CG167">
    <cfRule type="expression" dxfId="97" priority="18">
      <formula>$A$5="YES"</formula>
    </cfRule>
  </conditionalFormatting>
  <conditionalFormatting sqref="CI167">
    <cfRule type="expression" dxfId="96" priority="17">
      <formula>$A$5="YES"</formula>
    </cfRule>
  </conditionalFormatting>
  <conditionalFormatting sqref="CK167">
    <cfRule type="expression" dxfId="95" priority="16">
      <formula>$A$5="YES"</formula>
    </cfRule>
  </conditionalFormatting>
  <conditionalFormatting sqref="BM157">
    <cfRule type="expression" dxfId="94" priority="10">
      <formula>$A$5="YES"</formula>
    </cfRule>
  </conditionalFormatting>
  <conditionalFormatting sqref="AU256">
    <cfRule type="expression" dxfId="93" priority="9">
      <formula>$A$5="YES"</formula>
    </cfRule>
  </conditionalFormatting>
  <conditionalFormatting sqref="O314 Q314 S314 U314 W314 Y314 AA314 AC314 AE314 AG314 AI314 AK314 AM314 AO314 AQ314 AS314 AU314 AW314 AY314 BA314 BC314 BE314 BG314 BI314 BK314 BM314 BO314 BQ314 BS314 BU314 BW314 BY314 CA314 CC314 CE314 CG314 CI314 CK314 CM314 CO314">
    <cfRule type="expression" dxfId="92" priority="6">
      <formula>$A$5="YES"</formula>
    </cfRule>
  </conditionalFormatting>
  <conditionalFormatting sqref="O318 Q318 S318 U318 W318 Y318 AA318 AC318 AE318 AG318 AI318 AK318 AM318 AO318 AQ318 AS318 AU318 AW318 AY318">
    <cfRule type="expression" dxfId="91" priority="5">
      <formula>$A$5="YES"</formula>
    </cfRule>
  </conditionalFormatting>
  <conditionalFormatting sqref="O324 Q324 S324 U324 W324 Y324 AA324 AC324 AE324 AG324 AI324 AK324 AM324 AO324 AQ324 AS324 AU324 AW324 AY324 BA324 BC324 BE324 BG324 BI324 BK324 BM324 BO324 BQ324 BS324 BU324 BW324 BY324 CA324 CC324 CE324 CG324 CI324 CK324 CM324 CO324">
    <cfRule type="expression" dxfId="90" priority="4">
      <formula>$A$5="YES"</formula>
    </cfRule>
  </conditionalFormatting>
  <conditionalFormatting sqref="O322 Q322 S322 U322 W322 Y322 AA322 AC322 AE322 AG322 AI322 AK322 AM322 AO322 AQ322 AS322 AU322 AW322 AY322 BA322 BC322 BE322 BG322 BI322 BK322 BM322 BO322 BQ322 BS322 BU322 BW322 BY322 CA322">
    <cfRule type="expression" dxfId="89" priority="3">
      <formula>$A$5="YES"</formula>
    </cfRule>
  </conditionalFormatting>
  <conditionalFormatting sqref="CI322 CK322 CM322 CO322">
    <cfRule type="expression" dxfId="88" priority="2">
      <formula>$A$5="YES"</formula>
    </cfRule>
  </conditionalFormatting>
  <conditionalFormatting sqref="O328 Q328 S328 U328 W328 Y328 AA328 AC328 AE328 AG328 AI328 AK328 AM328">
    <cfRule type="expression" dxfId="87" priority="1">
      <formula>$A$5="YES"</formula>
    </cfRule>
  </conditionalFormatting>
  <dataValidations count="1">
    <dataValidation type="list" allowBlank="1" showInputMessage="1" showErrorMessage="1" sqref="A5" xr:uid="{00000000-0002-0000-0500-000000000000}">
      <formula1>$CV$17:$CW$17</formula1>
    </dataValidation>
  </dataValidations>
  <printOptions horizontalCentered="1"/>
  <pageMargins left="0.31496062992125984" right="0.31496062992125984" top="0.11811023622047245" bottom="0.15748031496062992" header="0.31496062992125984" footer="0.31496062992125984"/>
  <pageSetup paperSize="9" scale="92" orientation="landscape" r:id="rId1"/>
  <rowBreaks count="5" manualBreakCount="5">
    <brk id="139" min="1" max="97" man="1"/>
    <brk id="210" min="1" max="97" man="1"/>
    <brk id="282" min="1" max="97" man="1"/>
    <brk id="355" min="1" max="97" man="1"/>
    <brk id="401" min="1" max="97" man="1"/>
  </rowBreaks>
  <drawing r:id="rId2"/>
  <extLst>
    <ext xmlns:x14="http://schemas.microsoft.com/office/spreadsheetml/2009/9/main" uri="{78C0D931-6437-407d-A8EE-F0AAD7539E65}">
      <x14:conditionalFormattings>
        <x14:conditionalFormatting xmlns:xm="http://schemas.microsoft.com/office/excel/2006/main">
          <x14:cfRule type="containsText" priority="224" operator="containsText" id="{9ACD38F4-EE70-4F4E-8DB2-F96B5A45F050}">
            <xm:f>NOT(ISERROR(SEARCH("Y",AI11)))</xm:f>
            <xm:f>"Y"</xm:f>
            <x14:dxf>
              <font>
                <b/>
                <i val="0"/>
                <color theme="1"/>
              </font>
              <fill>
                <patternFill>
                  <bgColor rgb="FFFF0000"/>
                </patternFill>
              </fill>
            </x14:dxf>
          </x14:cfRule>
          <xm:sqref>AI11</xm:sqref>
        </x14:conditionalFormatting>
        <x14:conditionalFormatting xmlns:xm="http://schemas.microsoft.com/office/excel/2006/main">
          <x14:cfRule type="containsText" priority="223" operator="containsText" id="{08D43934-D8AE-47A7-957A-626A1B3B2222}">
            <xm:f>NOT(ISERROR(SEARCH("√",BO36)))</xm:f>
            <xm:f>"√"</xm:f>
            <x14:dxf>
              <font>
                <b/>
                <i val="0"/>
                <color theme="1"/>
              </font>
              <fill>
                <patternFill>
                  <bgColor rgb="FFFF0000"/>
                </patternFill>
              </fill>
            </x14:dxf>
          </x14:cfRule>
          <xm:sqref>BO36</xm:sqref>
        </x14:conditionalFormatting>
        <x14:conditionalFormatting xmlns:xm="http://schemas.microsoft.com/office/excel/2006/main">
          <x14:cfRule type="containsText" priority="222" operator="containsText" id="{B4304A2A-7D7F-42B4-95AD-6E416AB3BC4A}">
            <xm:f>NOT(ISERROR(SEARCH("Y",AI13)))</xm:f>
            <xm:f>"Y"</xm:f>
            <x14:dxf>
              <font>
                <b/>
                <i val="0"/>
                <color theme="1"/>
              </font>
              <fill>
                <patternFill>
                  <bgColor rgb="FFFF0000"/>
                </patternFill>
              </fill>
            </x14:dxf>
          </x14:cfRule>
          <xm:sqref>AI13</xm:sqref>
        </x14:conditionalFormatting>
        <x14:conditionalFormatting xmlns:xm="http://schemas.microsoft.com/office/excel/2006/main">
          <x14:cfRule type="containsText" priority="221" operator="containsText" id="{0E09045F-8B25-422C-82DB-3EDA2795A853}">
            <xm:f>NOT(ISERROR(SEARCH("Y",AI15)))</xm:f>
            <xm:f>"Y"</xm:f>
            <x14:dxf>
              <font>
                <b/>
                <i val="0"/>
                <color theme="1"/>
              </font>
              <fill>
                <patternFill>
                  <bgColor rgb="FFFF0000"/>
                </patternFill>
              </fill>
            </x14:dxf>
          </x14:cfRule>
          <xm:sqref>AI15</xm:sqref>
        </x14:conditionalFormatting>
        <x14:conditionalFormatting xmlns:xm="http://schemas.microsoft.com/office/excel/2006/main">
          <x14:cfRule type="containsText" priority="220" operator="containsText" id="{1EA458C2-36B6-4FD7-BF42-0591D325BA3C}">
            <xm:f>NOT(ISERROR(SEARCH("Y",AI17)))</xm:f>
            <xm:f>"Y"</xm:f>
            <x14:dxf>
              <font>
                <b/>
                <i val="0"/>
                <color theme="1"/>
              </font>
              <fill>
                <patternFill>
                  <bgColor rgb="FFFF0000"/>
                </patternFill>
              </fill>
            </x14:dxf>
          </x14:cfRule>
          <xm:sqref>AI17</xm:sqref>
        </x14:conditionalFormatting>
        <x14:conditionalFormatting xmlns:xm="http://schemas.microsoft.com/office/excel/2006/main">
          <x14:cfRule type="containsText" priority="219" operator="containsText" id="{65D7062C-96BF-4D13-A1FC-5A302DACB173}">
            <xm:f>NOT(ISERROR(SEARCH("Y",BU11)))</xm:f>
            <xm:f>"Y"</xm:f>
            <x14:dxf>
              <font>
                <b/>
                <i val="0"/>
                <color theme="1"/>
              </font>
              <fill>
                <patternFill>
                  <bgColor rgb="FFFF0000"/>
                </patternFill>
              </fill>
            </x14:dxf>
          </x14:cfRule>
          <xm:sqref>BU11</xm:sqref>
        </x14:conditionalFormatting>
        <x14:conditionalFormatting xmlns:xm="http://schemas.microsoft.com/office/excel/2006/main">
          <x14:cfRule type="containsText" priority="218" operator="containsText" id="{41251A89-F459-4B44-A194-41498545797D}">
            <xm:f>NOT(ISERROR(SEARCH("Y",BU13)))</xm:f>
            <xm:f>"Y"</xm:f>
            <x14:dxf>
              <font>
                <b/>
                <i val="0"/>
                <color theme="1"/>
              </font>
              <fill>
                <patternFill>
                  <bgColor rgb="FFFF0000"/>
                </patternFill>
              </fill>
            </x14:dxf>
          </x14:cfRule>
          <xm:sqref>BU13</xm:sqref>
        </x14:conditionalFormatting>
        <x14:conditionalFormatting xmlns:xm="http://schemas.microsoft.com/office/excel/2006/main">
          <x14:cfRule type="containsText" priority="217" operator="containsText" id="{F02BBCB9-FA1B-47D2-A89F-3426BD77833F}">
            <xm:f>NOT(ISERROR(SEARCH("Y",BU15)))</xm:f>
            <xm:f>"Y"</xm:f>
            <x14:dxf>
              <font>
                <b/>
                <i val="0"/>
                <color theme="1"/>
              </font>
              <fill>
                <patternFill>
                  <bgColor rgb="FFFF0000"/>
                </patternFill>
              </fill>
            </x14:dxf>
          </x14:cfRule>
          <xm:sqref>BU15</xm:sqref>
        </x14:conditionalFormatting>
        <x14:conditionalFormatting xmlns:xm="http://schemas.microsoft.com/office/excel/2006/main">
          <x14:cfRule type="containsText" priority="216" operator="containsText" id="{667ACDD9-1BE3-4C75-90CE-4750E68B5772}">
            <xm:f>NOT(ISERROR(SEARCH("√",CG36)))</xm:f>
            <xm:f>"√"</xm:f>
            <x14:dxf>
              <font>
                <b/>
                <i val="0"/>
                <color theme="1"/>
              </font>
              <fill>
                <patternFill>
                  <bgColor rgb="FFFF0000"/>
                </patternFill>
              </fill>
            </x14:dxf>
          </x14:cfRule>
          <xm:sqref>CG36</xm:sqref>
        </x14:conditionalFormatting>
        <x14:conditionalFormatting xmlns:xm="http://schemas.microsoft.com/office/excel/2006/main">
          <x14:cfRule type="containsText" priority="215" operator="containsText" id="{E36E411E-7CA7-46C6-A90B-D972B5C6EC7A}">
            <xm:f>NOT(ISERROR(SEARCH("√",BO38)))</xm:f>
            <xm:f>"√"</xm:f>
            <x14:dxf>
              <font>
                <b/>
                <i val="0"/>
                <color theme="1"/>
              </font>
              <fill>
                <patternFill>
                  <bgColor rgb="FFFF0000"/>
                </patternFill>
              </fill>
            </x14:dxf>
          </x14:cfRule>
          <xm:sqref>BO38</xm:sqref>
        </x14:conditionalFormatting>
        <x14:conditionalFormatting xmlns:xm="http://schemas.microsoft.com/office/excel/2006/main">
          <x14:cfRule type="containsText" priority="209" operator="containsText" id="{6B7FC8B9-75FC-43FE-961B-80A2E6E8C3F4}">
            <xm:f>NOT(ISERROR(SEARCH("√",AE133)))</xm:f>
            <xm:f>"√"</xm:f>
            <x14:dxf>
              <font>
                <b/>
                <i val="0"/>
                <color theme="1"/>
              </font>
              <fill>
                <patternFill>
                  <bgColor rgb="FFFF0000"/>
                </patternFill>
              </fill>
            </x14:dxf>
          </x14:cfRule>
          <xm:sqref>AE133</xm:sqref>
        </x14:conditionalFormatting>
        <x14:conditionalFormatting xmlns:xm="http://schemas.microsoft.com/office/excel/2006/main">
          <x14:cfRule type="containsText" priority="213" operator="containsText" id="{B1E6EA45-8AF5-40F1-A26C-5FCCAA7B3776}">
            <xm:f>NOT(ISERROR(SEARCH("√",U50)))</xm:f>
            <xm:f>"√"</xm:f>
            <x14:dxf>
              <font>
                <b/>
                <i val="0"/>
                <color theme="1"/>
              </font>
              <fill>
                <patternFill>
                  <bgColor rgb="FFFF0000"/>
                </patternFill>
              </fill>
            </x14:dxf>
          </x14:cfRule>
          <xm:sqref>U50</xm:sqref>
        </x14:conditionalFormatting>
        <x14:conditionalFormatting xmlns:xm="http://schemas.microsoft.com/office/excel/2006/main">
          <x14:cfRule type="containsText" priority="208" operator="containsText" id="{07BEB3A0-B147-4B6F-AE79-CCF2EA3310D1}">
            <xm:f>NOT(ISERROR(SEARCH("√",Y266)))</xm:f>
            <xm:f>"√"</xm:f>
            <x14:dxf>
              <font>
                <b/>
                <i val="0"/>
                <color theme="1"/>
              </font>
              <fill>
                <patternFill>
                  <bgColor rgb="FFFF0000"/>
                </patternFill>
              </fill>
            </x14:dxf>
          </x14:cfRule>
          <xm:sqref>Y266</xm:sqref>
        </x14:conditionalFormatting>
        <x14:conditionalFormatting xmlns:xm="http://schemas.microsoft.com/office/excel/2006/main">
          <x14:cfRule type="containsText" priority="211" operator="containsText" id="{3FCA3DCD-D048-41F3-ADD2-0A077C98D90E}">
            <xm:f>NOT(ISERROR(SEARCH("√",CC133)))</xm:f>
            <xm:f>"√"</xm:f>
            <x14:dxf>
              <font>
                <b/>
                <i val="0"/>
                <color theme="1"/>
              </font>
              <fill>
                <patternFill>
                  <bgColor rgb="FFFF0000"/>
                </patternFill>
              </fill>
            </x14:dxf>
          </x14:cfRule>
          <xm:sqref>CC133</xm:sqref>
        </x14:conditionalFormatting>
        <x14:conditionalFormatting xmlns:xm="http://schemas.microsoft.com/office/excel/2006/main">
          <x14:cfRule type="containsText" priority="210" operator="containsText" id="{B81BC363-7D5D-4227-A5CB-A968AD4B515C}">
            <xm:f>NOT(ISERROR(SEARCH("√",AE131)))</xm:f>
            <xm:f>"√"</xm:f>
            <x14:dxf>
              <font>
                <b/>
                <i val="0"/>
                <color theme="1"/>
              </font>
              <fill>
                <patternFill>
                  <bgColor rgb="FFFF0000"/>
                </patternFill>
              </fill>
            </x14:dxf>
          </x14:cfRule>
          <xm:sqref>AE131</xm:sqref>
        </x14:conditionalFormatting>
        <x14:conditionalFormatting xmlns:xm="http://schemas.microsoft.com/office/excel/2006/main">
          <x14:cfRule type="containsText" priority="207" operator="containsText" id="{51B3A7C0-12F4-47F3-AA56-B9E42F374DDF}">
            <xm:f>NOT(ISERROR(SEARCH("√",Y268)))</xm:f>
            <xm:f>"√"</xm:f>
            <x14:dxf>
              <font>
                <b/>
                <i val="0"/>
                <color theme="1"/>
              </font>
              <fill>
                <patternFill>
                  <bgColor rgb="FFFF0000"/>
                </patternFill>
              </fill>
            </x14:dxf>
          </x14:cfRule>
          <xm:sqref>Y268</xm:sqref>
        </x14:conditionalFormatting>
        <x14:conditionalFormatting xmlns:xm="http://schemas.microsoft.com/office/excel/2006/main">
          <x14:cfRule type="containsText" priority="206" operator="containsText" id="{288AD0DD-ED87-40FB-BECB-3E70FFC2FCC2}">
            <xm:f>NOT(ISERROR(SEARCH("√",BS266)))</xm:f>
            <xm:f>"√"</xm:f>
            <x14:dxf>
              <font>
                <b/>
                <i val="0"/>
                <color theme="1"/>
              </font>
              <fill>
                <patternFill>
                  <bgColor rgb="FFFF0000"/>
                </patternFill>
              </fill>
            </x14:dxf>
          </x14:cfRule>
          <xm:sqref>BS266</xm:sqref>
        </x14:conditionalFormatting>
        <x14:conditionalFormatting xmlns:xm="http://schemas.microsoft.com/office/excel/2006/main">
          <x14:cfRule type="containsText" priority="205" operator="containsText" id="{269D32EA-AE29-420F-8020-8C957D071297}">
            <xm:f>NOT(ISERROR(SEARCH("√",CC131)))</xm:f>
            <xm:f>"√"</xm:f>
            <x14:dxf>
              <font>
                <b/>
                <i val="0"/>
                <color theme="1"/>
              </font>
              <fill>
                <patternFill>
                  <bgColor rgb="FFFF0000"/>
                </patternFill>
              </fill>
            </x14:dxf>
          </x14:cfRule>
          <xm:sqref>CC131</xm:sqref>
        </x14:conditionalFormatting>
        <x14:conditionalFormatting xmlns:xm="http://schemas.microsoft.com/office/excel/2006/main">
          <x14:cfRule type="containsText" priority="204" operator="containsText" id="{56CACDAA-D184-42E8-BFF4-9B6158D742B5}">
            <xm:f>NOT(ISERROR(SEARCH("√",BM308)))</xm:f>
            <xm:f>"√"</xm:f>
            <x14:dxf>
              <font>
                <b/>
                <i val="0"/>
                <color theme="1"/>
              </font>
              <fill>
                <patternFill>
                  <bgColor rgb="FFFF0000"/>
                </patternFill>
              </fill>
            </x14:dxf>
          </x14:cfRule>
          <xm:sqref>BM308</xm:sqref>
        </x14:conditionalFormatting>
        <x14:conditionalFormatting xmlns:xm="http://schemas.microsoft.com/office/excel/2006/main">
          <x14:cfRule type="containsText" priority="203" operator="containsText" id="{77F87070-7CB8-465C-AB42-C5234EFEF46F}">
            <xm:f>NOT(ISERROR(SEARCH("√",O429)))</xm:f>
            <xm:f>"√"</xm:f>
            <x14:dxf>
              <font>
                <b/>
                <i val="0"/>
                <color theme="1"/>
              </font>
              <fill>
                <patternFill>
                  <bgColor rgb="FFFF0000"/>
                </patternFill>
              </fill>
            </x14:dxf>
          </x14:cfRule>
          <xm:sqref>O429</xm:sqref>
        </x14:conditionalFormatting>
        <x14:conditionalFormatting xmlns:xm="http://schemas.microsoft.com/office/excel/2006/main">
          <x14:cfRule type="containsText" priority="198" operator="containsText" id="{A86A6410-B520-410B-8D07-9209D0E50C85}">
            <xm:f>NOT(ISERROR(SEARCH("√",AW431)))</xm:f>
            <xm:f>"√"</xm:f>
            <x14:dxf>
              <font>
                <b/>
                <i val="0"/>
                <color theme="1"/>
              </font>
              <fill>
                <patternFill>
                  <bgColor rgb="FFFF0000"/>
                </patternFill>
              </fill>
            </x14:dxf>
          </x14:cfRule>
          <xm:sqref>AW431</xm:sqref>
        </x14:conditionalFormatting>
        <x14:conditionalFormatting xmlns:xm="http://schemas.microsoft.com/office/excel/2006/main">
          <x14:cfRule type="containsText" priority="202" operator="containsText" id="{3DA93E1F-3FAF-46C9-8EF5-38ECBAC2A341}">
            <xm:f>NOT(ISERROR(SEARCH("√",O431)))</xm:f>
            <xm:f>"√"</xm:f>
            <x14:dxf>
              <font>
                <b/>
                <i val="0"/>
                <color theme="1"/>
              </font>
              <fill>
                <patternFill>
                  <bgColor rgb="FFFF0000"/>
                </patternFill>
              </fill>
            </x14:dxf>
          </x14:cfRule>
          <xm:sqref>O431</xm:sqref>
        </x14:conditionalFormatting>
        <x14:conditionalFormatting xmlns:xm="http://schemas.microsoft.com/office/excel/2006/main">
          <x14:cfRule type="containsText" priority="201" operator="containsText" id="{9CF62DBE-6349-4D3B-A9B2-235C1D56805E}">
            <xm:f>NOT(ISERROR(SEARCH("√",AI431)))</xm:f>
            <xm:f>"√"</xm:f>
            <x14:dxf>
              <font>
                <b/>
                <i val="0"/>
                <color theme="1"/>
              </font>
              <fill>
                <patternFill>
                  <bgColor rgb="FFFF0000"/>
                </patternFill>
              </fill>
            </x14:dxf>
          </x14:cfRule>
          <xm:sqref>AI431</xm:sqref>
        </x14:conditionalFormatting>
        <x14:conditionalFormatting xmlns:xm="http://schemas.microsoft.com/office/excel/2006/main">
          <x14:cfRule type="containsText" priority="200" operator="containsText" id="{BC6267BC-1493-4B83-8AD8-916E193F0E24}">
            <xm:f>NOT(ISERROR(SEARCH("√",AI429)))</xm:f>
            <xm:f>"√"</xm:f>
            <x14:dxf>
              <font>
                <b/>
                <i val="0"/>
                <color theme="1"/>
              </font>
              <fill>
                <patternFill>
                  <bgColor rgb="FFFF0000"/>
                </patternFill>
              </fill>
            </x14:dxf>
          </x14:cfRule>
          <xm:sqref>AI429</xm:sqref>
        </x14:conditionalFormatting>
        <x14:conditionalFormatting xmlns:xm="http://schemas.microsoft.com/office/excel/2006/main">
          <x14:cfRule type="containsText" priority="199" operator="containsText" id="{ABC2E724-F497-4116-8667-63DC9992FCEA}">
            <xm:f>NOT(ISERROR(SEARCH("√",AW429)))</xm:f>
            <xm:f>"√"</xm:f>
            <x14:dxf>
              <font>
                <b/>
                <i val="0"/>
                <color theme="1"/>
              </font>
              <fill>
                <patternFill>
                  <bgColor rgb="FFFF0000"/>
                </patternFill>
              </fill>
            </x14:dxf>
          </x14:cfRule>
          <xm:sqref>AW429</xm:sqref>
        </x14:conditionalFormatting>
        <x14:conditionalFormatting xmlns:xm="http://schemas.microsoft.com/office/excel/2006/main">
          <x14:cfRule type="containsText" priority="197" operator="containsText" id="{0D1B9B2A-E2EB-4464-B99C-9136D8CF2B59}">
            <xm:f>NOT(ISERROR(SEARCH("√",BM330)))</xm:f>
            <xm:f>"√"</xm:f>
            <x14:dxf>
              <font>
                <b/>
                <i val="0"/>
                <color theme="1"/>
              </font>
              <fill>
                <patternFill>
                  <bgColor rgb="FFFF0000"/>
                </patternFill>
              </fill>
            </x14:dxf>
          </x14:cfRule>
          <xm:sqref>BM330</xm:sqref>
        </x14:conditionalFormatting>
        <x14:conditionalFormatting xmlns:xm="http://schemas.microsoft.com/office/excel/2006/main">
          <x14:cfRule type="containsText" priority="15" operator="containsText" id="{BA72C973-EC6C-4E0B-A5E5-17E50870E4B4}">
            <xm:f>NOT(ISERROR(SEARCH("√",BU40)))</xm:f>
            <xm:f>"√"</xm:f>
            <x14:dxf>
              <font>
                <b/>
                <i val="0"/>
                <color theme="1"/>
              </font>
              <fill>
                <patternFill>
                  <bgColor rgb="FFFF0000"/>
                </patternFill>
              </fill>
            </x14:dxf>
          </x14:cfRule>
          <xm:sqref>BU40</xm:sqref>
        </x14:conditionalFormatting>
        <x14:conditionalFormatting xmlns:xm="http://schemas.microsoft.com/office/excel/2006/main">
          <x14:cfRule type="containsText" priority="14" operator="containsText" id="{30A77A26-C507-4BA3-91D7-BF5820BCF67D}">
            <xm:f>NOT(ISERROR(SEARCH("√",BU38)))</xm:f>
            <xm:f>"√"</xm:f>
            <x14:dxf>
              <font>
                <b/>
                <i val="0"/>
                <color theme="1"/>
              </font>
              <fill>
                <patternFill>
                  <bgColor rgb="FFFF0000"/>
                </patternFill>
              </fill>
            </x14:dxf>
          </x14:cfRule>
          <xm:sqref>BU38</xm:sqref>
        </x14:conditionalFormatting>
        <x14:conditionalFormatting xmlns:xm="http://schemas.microsoft.com/office/excel/2006/main">
          <x14:cfRule type="containsText" priority="13" operator="containsText" id="{53E562B6-4777-4F9A-9F58-625CE9872C36}">
            <xm:f>NOT(ISERROR(SEARCH("√",AA50)))</xm:f>
            <xm:f>"√"</xm:f>
            <x14:dxf>
              <font>
                <b/>
                <i val="0"/>
                <color theme="1"/>
              </font>
              <fill>
                <patternFill>
                  <bgColor rgb="FFFF0000"/>
                </patternFill>
              </fill>
            </x14:dxf>
          </x14:cfRule>
          <xm:sqref>AA50</xm:sqref>
        </x14:conditionalFormatting>
        <x14:conditionalFormatting xmlns:xm="http://schemas.microsoft.com/office/excel/2006/main">
          <x14:cfRule type="containsText" priority="12" operator="containsText" id="{821CBA8F-8FD0-40B1-B02C-FA379D2042FC}">
            <xm:f>NOT(ISERROR(SEARCH("√",CI133)))</xm:f>
            <xm:f>"√"</xm:f>
            <x14:dxf>
              <font>
                <b/>
                <i val="0"/>
                <color theme="1"/>
              </font>
              <fill>
                <patternFill>
                  <bgColor rgb="FFFF0000"/>
                </patternFill>
              </fill>
            </x14:dxf>
          </x14:cfRule>
          <xm:sqref>CI133</xm:sqref>
        </x14:conditionalFormatting>
        <x14:conditionalFormatting xmlns:xm="http://schemas.microsoft.com/office/excel/2006/main">
          <x14:cfRule type="containsText" priority="11" operator="containsText" id="{5E3A2CE7-E937-4B8C-BAAF-5CFC9BD7FA74}">
            <xm:f>NOT(ISERROR(SEARCH("√",AM133)))</xm:f>
            <xm:f>"√"</xm:f>
            <x14:dxf>
              <font>
                <b/>
                <i val="0"/>
                <color theme="1"/>
              </font>
              <fill>
                <patternFill>
                  <bgColor rgb="FFFF0000"/>
                </patternFill>
              </fill>
            </x14:dxf>
          </x14:cfRule>
          <xm:sqref>AM133</xm:sqref>
        </x14:conditionalFormatting>
        <x14:conditionalFormatting xmlns:xm="http://schemas.microsoft.com/office/excel/2006/main">
          <x14:cfRule type="containsText" priority="8" operator="containsText" id="{8F502026-C587-4AD9-94E4-40FBFEB61CF7}">
            <xm:f>NOT(ISERROR(SEARCH("√",AG268)))</xm:f>
            <xm:f>"√"</xm:f>
            <x14:dxf>
              <font>
                <b/>
                <i val="0"/>
                <color theme="1"/>
              </font>
              <fill>
                <patternFill>
                  <bgColor rgb="FFFF0000"/>
                </patternFill>
              </fill>
            </x14:dxf>
          </x14:cfRule>
          <xm:sqref>AG268</xm:sqref>
        </x14:conditionalFormatting>
        <x14:conditionalFormatting xmlns:xm="http://schemas.microsoft.com/office/excel/2006/main">
          <x14:cfRule type="containsText" priority="7" operator="containsText" id="{B54C55A1-4707-42D9-B9FA-E96CACB011BE}">
            <xm:f>NOT(ISERROR(SEARCH("√",BY266)))</xm:f>
            <xm:f>"√"</xm:f>
            <x14:dxf>
              <font>
                <b/>
                <i val="0"/>
                <color theme="1"/>
              </font>
              <fill>
                <patternFill>
                  <bgColor rgb="FFFF0000"/>
                </patternFill>
              </fill>
            </x14:dxf>
          </x14:cfRule>
          <xm:sqref>BY266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82"/>
  <sheetViews>
    <sheetView showGridLines="0" view="pageBreakPreview" topLeftCell="A10" zoomScaleSheetLayoutView="100" workbookViewId="0">
      <selection activeCell="AM35" sqref="AM35"/>
    </sheetView>
  </sheetViews>
  <sheetFormatPr defaultColWidth="8.88671875" defaultRowHeight="10.199999999999999" x14ac:dyDescent="0.2"/>
  <cols>
    <col min="1" max="1" width="8.88671875" style="324"/>
    <col min="2" max="6" width="3.88671875" style="324" customWidth="1"/>
    <col min="7" max="7" width="0.5546875" style="324" customWidth="1"/>
    <col min="8" max="8" width="3.88671875" style="324" customWidth="1"/>
    <col min="9" max="9" width="0.5546875" style="324" customWidth="1"/>
    <col min="10" max="10" width="3.88671875" style="324" customWidth="1"/>
    <col min="11" max="11" width="0.5546875" style="324" customWidth="1"/>
    <col min="12" max="12" width="3.88671875" style="324" customWidth="1"/>
    <col min="13" max="13" width="0.5546875" style="324" customWidth="1"/>
    <col min="14" max="14" width="3.88671875" style="324" customWidth="1"/>
    <col min="15" max="15" width="0.5546875" style="324" customWidth="1"/>
    <col min="16" max="16" width="3.88671875" style="324" customWidth="1"/>
    <col min="17" max="17" width="0.5546875" style="324" customWidth="1"/>
    <col min="18" max="18" width="3.88671875" style="324" customWidth="1"/>
    <col min="19" max="19" width="0.5546875" style="324" customWidth="1"/>
    <col min="20" max="20" width="3.88671875" style="324" customWidth="1"/>
    <col min="21" max="21" width="0.5546875" style="324" customWidth="1"/>
    <col min="22" max="22" width="3.88671875" style="324" customWidth="1"/>
    <col min="23" max="23" width="0.5546875" style="324" customWidth="1"/>
    <col min="24" max="24" width="3.88671875" style="324" customWidth="1"/>
    <col min="25" max="25" width="0.5546875" style="324" customWidth="1"/>
    <col min="26" max="26" width="3.88671875" style="324" customWidth="1"/>
    <col min="27" max="27" width="0.5546875" style="324" customWidth="1"/>
    <col min="28" max="28" width="3.88671875" style="324" customWidth="1"/>
    <col min="29" max="29" width="0.5546875" style="324" customWidth="1"/>
    <col min="30" max="30" width="3.88671875" style="324" customWidth="1"/>
    <col min="31" max="31" width="0.5546875" style="324" customWidth="1"/>
    <col min="32" max="32" width="3.88671875" style="324" customWidth="1"/>
    <col min="33" max="33" width="0.5546875" style="324" customWidth="1"/>
    <col min="34" max="34" width="3.88671875" style="324" customWidth="1"/>
    <col min="35" max="35" width="0.5546875" style="324" customWidth="1"/>
    <col min="36" max="37" width="3.88671875" style="324" customWidth="1"/>
    <col min="38" max="42" width="8.88671875" style="324" customWidth="1"/>
    <col min="43" max="43" width="2.6640625" style="324" customWidth="1"/>
    <col min="44" max="44" width="0.88671875" style="324" customWidth="1"/>
    <col min="45" max="45" width="2.6640625" style="324" customWidth="1"/>
    <col min="46" max="46" width="0.88671875" style="324" customWidth="1"/>
    <col min="47" max="47" width="2.6640625" style="324" customWidth="1"/>
    <col min="48" max="48" width="0.88671875" style="324" customWidth="1"/>
    <col min="49" max="49" width="2.6640625" style="324" customWidth="1"/>
    <col min="50" max="50" width="0.88671875" style="324" customWidth="1"/>
    <col min="51" max="51" width="2.6640625" style="324" customWidth="1"/>
    <col min="52" max="52" width="0.88671875" style="324" customWidth="1"/>
    <col min="53" max="53" width="2.6640625" style="324" customWidth="1"/>
    <col min="54" max="54" width="0.88671875" style="324" customWidth="1"/>
    <col min="55" max="55" width="2.6640625" style="324" customWidth="1"/>
    <col min="56" max="56" width="0.88671875" style="324" customWidth="1"/>
    <col min="57" max="57" width="2.6640625" style="324" customWidth="1"/>
    <col min="58" max="58" width="0.88671875" style="324" customWidth="1"/>
    <col min="59" max="59" width="2.6640625" style="324" customWidth="1"/>
    <col min="60" max="60" width="0.88671875" style="324" customWidth="1"/>
    <col min="61" max="61" width="2.6640625" style="324" customWidth="1"/>
    <col min="62" max="62" width="0.88671875" style="324" customWidth="1"/>
    <col min="63" max="63" width="2.6640625" style="324" customWidth="1"/>
    <col min="64" max="64" width="0.88671875" style="324" customWidth="1"/>
    <col min="65" max="65" width="2.6640625" style="324" customWidth="1"/>
    <col min="66" max="66" width="0.88671875" style="324" customWidth="1"/>
    <col min="67" max="67" width="2.6640625" style="324" customWidth="1"/>
    <col min="68" max="68" width="1.6640625" style="324" customWidth="1"/>
    <col min="69" max="71" width="8.88671875" style="324" customWidth="1"/>
    <col min="72" max="16384" width="8.88671875" style="324"/>
  </cols>
  <sheetData>
    <row r="1" spans="1:67" x14ac:dyDescent="0.2">
      <c r="F1" s="325">
        <v>1</v>
      </c>
      <c r="G1" s="325">
        <v>2</v>
      </c>
      <c r="H1" s="325">
        <v>3</v>
      </c>
      <c r="I1" s="325">
        <v>4</v>
      </c>
      <c r="J1" s="325">
        <v>5</v>
      </c>
      <c r="K1" s="325">
        <v>6</v>
      </c>
      <c r="L1" s="325">
        <v>7</v>
      </c>
      <c r="M1" s="325">
        <v>8</v>
      </c>
      <c r="N1" s="325">
        <v>9</v>
      </c>
      <c r="O1" s="325">
        <v>10</v>
      </c>
      <c r="P1" s="325">
        <v>11</v>
      </c>
      <c r="Q1" s="325">
        <v>12</v>
      </c>
      <c r="R1" s="325">
        <v>13</v>
      </c>
      <c r="S1" s="325">
        <v>14</v>
      </c>
      <c r="T1" s="325">
        <v>15</v>
      </c>
      <c r="U1" s="325">
        <v>16</v>
      </c>
      <c r="V1" s="325">
        <v>17</v>
      </c>
      <c r="W1" s="325">
        <v>18</v>
      </c>
      <c r="X1" s="325">
        <v>19</v>
      </c>
      <c r="Y1" s="325">
        <v>20</v>
      </c>
      <c r="Z1" s="325">
        <v>21</v>
      </c>
      <c r="AA1" s="325">
        <v>22</v>
      </c>
      <c r="AB1" s="325">
        <v>23</v>
      </c>
      <c r="AC1" s="325">
        <v>24</v>
      </c>
      <c r="AD1" s="325">
        <v>25</v>
      </c>
      <c r="AE1" s="325">
        <v>26</v>
      </c>
    </row>
    <row r="3" spans="1:67" x14ac:dyDescent="0.2">
      <c r="A3" s="348"/>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row>
    <row r="4" spans="1:67" ht="10.8" thickBot="1" x14ac:dyDescent="0.25">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row>
    <row r="5" spans="1:67" ht="10.8" thickBot="1" x14ac:dyDescent="0.25">
      <c r="A5" s="330" t="str">
        <f>'J401'!A5</f>
        <v>NO</v>
      </c>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row>
    <row r="6" spans="1:67" x14ac:dyDescent="0.2">
      <c r="A6" s="348"/>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row>
    <row r="7" spans="1:67" x14ac:dyDescent="0.2">
      <c r="A7" s="348"/>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row>
    <row r="8" spans="1:67" x14ac:dyDescent="0.2">
      <c r="A8" s="348"/>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row>
    <row r="9" spans="1:67" x14ac:dyDescent="0.2">
      <c r="A9" s="348"/>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row>
    <row r="10" spans="1:67" x14ac:dyDescent="0.2">
      <c r="A10" s="348"/>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row>
    <row r="11" spans="1:67" ht="5.4" customHeight="1" x14ac:dyDescent="0.2">
      <c r="A11" s="348"/>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row>
    <row r="12" spans="1:67" ht="15" customHeight="1" x14ac:dyDescent="0.25">
      <c r="A12" s="348"/>
      <c r="B12" s="348" t="s">
        <v>384</v>
      </c>
      <c r="C12" s="348"/>
      <c r="D12" s="348"/>
      <c r="E12" s="348"/>
      <c r="F12" s="348"/>
      <c r="G12" s="348"/>
      <c r="H12" s="348"/>
      <c r="I12" s="348"/>
      <c r="J12" s="755" t="str">
        <f>UPPER(IF(AP20="YES",'TRUST VREALYS QUESTIONNAIRE'!T94&amp;" "&amp;'TRUST VREALYS QUESTIONNAIRE'!T95,'TRUST VREALYS QUESTIONNAIRE'!H92&amp;" "&amp;'TRUST VREALYS QUESTIONNAIRE'!M92))</f>
        <v xml:space="preserve"> </v>
      </c>
      <c r="K12" s="755"/>
      <c r="L12" s="755"/>
      <c r="M12" s="755"/>
      <c r="N12" s="755"/>
      <c r="O12" s="755"/>
      <c r="P12" s="755"/>
      <c r="Q12" s="755"/>
      <c r="R12" s="755"/>
      <c r="S12" s="755"/>
      <c r="T12" s="755"/>
      <c r="U12" s="755"/>
      <c r="V12" s="755"/>
      <c r="W12" s="755"/>
      <c r="X12" s="755"/>
      <c r="Y12" s="755"/>
      <c r="Z12" s="755"/>
      <c r="AA12" s="755"/>
      <c r="AB12" s="755"/>
      <c r="AC12" s="755"/>
      <c r="AD12" s="755"/>
      <c r="AE12" s="755"/>
      <c r="AF12" s="755"/>
      <c r="AG12" s="755"/>
      <c r="AH12" s="755"/>
      <c r="AI12" s="755"/>
      <c r="AJ12" s="755"/>
      <c r="AK12" s="755"/>
      <c r="AQ12" s="324">
        <v>1</v>
      </c>
      <c r="AS12" s="324">
        <f>1+AQ12</f>
        <v>2</v>
      </c>
      <c r="AU12" s="324">
        <f>1+AS12</f>
        <v>3</v>
      </c>
      <c r="AW12" s="324">
        <f>1+AU12</f>
        <v>4</v>
      </c>
      <c r="AY12" s="324">
        <f>1+AW12</f>
        <v>5</v>
      </c>
      <c r="BA12" s="324">
        <f>1+AY12</f>
        <v>6</v>
      </c>
      <c r="BC12" s="324">
        <f>1+BA12</f>
        <v>7</v>
      </c>
      <c r="BE12" s="324">
        <f>1+BC12</f>
        <v>8</v>
      </c>
      <c r="BG12" s="324">
        <f>1+BE12</f>
        <v>9</v>
      </c>
      <c r="BI12" s="324">
        <f>1+BG12</f>
        <v>10</v>
      </c>
      <c r="BK12" s="324">
        <f>1+BI12</f>
        <v>11</v>
      </c>
      <c r="BM12" s="324">
        <f>1+BK12</f>
        <v>12</v>
      </c>
      <c r="BO12" s="324">
        <f>1+BM12</f>
        <v>13</v>
      </c>
    </row>
    <row r="13" spans="1:67" ht="4.2" customHeight="1" x14ac:dyDescent="0.2">
      <c r="A13" s="348"/>
      <c r="B13" s="348"/>
      <c r="C13" s="348"/>
      <c r="D13" s="348"/>
      <c r="E13" s="348"/>
      <c r="F13" s="348"/>
      <c r="G13" s="348"/>
      <c r="H13" s="348"/>
      <c r="I13" s="331" t="s">
        <v>385</v>
      </c>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row>
    <row r="14" spans="1:67" ht="7.2" customHeight="1" x14ac:dyDescent="0.2">
      <c r="A14" s="348"/>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row>
    <row r="15" spans="1:67" ht="15" customHeight="1" x14ac:dyDescent="0.25">
      <c r="A15" s="348"/>
      <c r="B15" s="348" t="s">
        <v>386</v>
      </c>
      <c r="C15" s="348"/>
      <c r="D15" s="348"/>
      <c r="E15" s="348"/>
      <c r="F15" s="332" t="str">
        <f>AQ15</f>
        <v/>
      </c>
      <c r="G15" s="348"/>
      <c r="H15" s="332" t="str">
        <f>AS15</f>
        <v/>
      </c>
      <c r="I15" s="348"/>
      <c r="J15" s="332" t="str">
        <f>AU15</f>
        <v/>
      </c>
      <c r="K15" s="348"/>
      <c r="L15" s="332" t="str">
        <f>AW15</f>
        <v/>
      </c>
      <c r="M15" s="348"/>
      <c r="N15" s="332" t="str">
        <f>AY15</f>
        <v/>
      </c>
      <c r="O15" s="348"/>
      <c r="P15" s="332" t="str">
        <f>BA15</f>
        <v/>
      </c>
      <c r="Q15" s="348"/>
      <c r="R15" s="332" t="str">
        <f>BC15</f>
        <v/>
      </c>
      <c r="S15" s="348"/>
      <c r="T15" s="332" t="str">
        <f>BE15</f>
        <v/>
      </c>
      <c r="U15" s="348"/>
      <c r="V15" s="332" t="str">
        <f>BG15</f>
        <v/>
      </c>
      <c r="W15" s="348"/>
      <c r="X15" s="332" t="str">
        <f>BI15</f>
        <v/>
      </c>
      <c r="Y15" s="348"/>
      <c r="Z15" s="332" t="str">
        <f>BK15</f>
        <v/>
      </c>
      <c r="AA15" s="348"/>
      <c r="AB15" s="332" t="str">
        <f>BM15</f>
        <v/>
      </c>
      <c r="AC15" s="348"/>
      <c r="AD15" s="332" t="str">
        <f>BO15</f>
        <v/>
      </c>
      <c r="AE15" s="348"/>
      <c r="AF15" s="348"/>
      <c r="AG15" s="348"/>
      <c r="AH15" s="348"/>
      <c r="AI15" s="348"/>
      <c r="AJ15" s="348"/>
      <c r="AK15" s="348"/>
      <c r="AM15" s="756" t="str">
        <f>UPPER(SUBSTITUTE(IF(AP17="YES",'TRUST VREALYS QUESTIONNAIRE'!T96,'TRUST VREALYS QUESTIONNAIRE'!H93)," ",""))</f>
        <v/>
      </c>
      <c r="AN15" s="757"/>
      <c r="AO15" s="758"/>
      <c r="AQ15" s="326" t="str">
        <f>MID($AM15,AQ12,1)</f>
        <v/>
      </c>
      <c r="AS15" s="326" t="str">
        <f>MID($AM15,AS12,1)</f>
        <v/>
      </c>
      <c r="AU15" s="326" t="str">
        <f>MID($AM15,AU12,1)</f>
        <v/>
      </c>
      <c r="AW15" s="326" t="str">
        <f>MID($AM15,AW12,1)</f>
        <v/>
      </c>
      <c r="AY15" s="326" t="str">
        <f>MID($AM15,AY12,1)</f>
        <v/>
      </c>
      <c r="BA15" s="326" t="str">
        <f>MID($AM15,BA12,1)</f>
        <v/>
      </c>
      <c r="BC15" s="326" t="str">
        <f>MID($AM15,BC12,1)</f>
        <v/>
      </c>
      <c r="BE15" s="326" t="str">
        <f>MID($AM15,BE12,1)</f>
        <v/>
      </c>
      <c r="BG15" s="326" t="str">
        <f>MID($AM15,BG12,1)</f>
        <v/>
      </c>
      <c r="BI15" s="326" t="str">
        <f>MID($AM15,BI12,1)</f>
        <v/>
      </c>
      <c r="BK15" s="326" t="str">
        <f>MID($AM15,BK12,1)</f>
        <v/>
      </c>
      <c r="BM15" s="326" t="str">
        <f>MID($AM15,BM12,1)</f>
        <v/>
      </c>
      <c r="BO15" s="326" t="str">
        <f>MID($AM15,BO12,1)</f>
        <v/>
      </c>
    </row>
    <row r="16" spans="1:67" ht="7.2" customHeight="1" x14ac:dyDescent="0.2">
      <c r="A16" s="348"/>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row>
    <row r="17" spans="1:42" ht="15" customHeight="1" x14ac:dyDescent="0.25">
      <c r="A17" s="348"/>
      <c r="B17" s="348" t="s">
        <v>387</v>
      </c>
      <c r="C17" s="348"/>
      <c r="D17" s="348"/>
      <c r="E17" s="348"/>
      <c r="F17" s="348"/>
      <c r="G17" s="348"/>
      <c r="H17" s="348"/>
      <c r="I17" s="348"/>
      <c r="J17" s="348"/>
      <c r="K17" s="348"/>
      <c r="L17" s="348"/>
      <c r="M17" s="348"/>
      <c r="N17" s="755" t="str">
        <f>UPPER(IF(AP20="yes",'TRUST VREALYS QUESTIONNAIRE'!H92,IF(AP20="ja",'TRUST VREALYS QUESTIONNAIRE'!H92,"N/A")))</f>
        <v>N/A</v>
      </c>
      <c r="O17" s="755"/>
      <c r="P17" s="755"/>
      <c r="Q17" s="755"/>
      <c r="R17" s="755"/>
      <c r="S17" s="755"/>
      <c r="T17" s="755"/>
      <c r="U17" s="755"/>
      <c r="V17" s="755"/>
      <c r="W17" s="755"/>
      <c r="X17" s="755"/>
      <c r="Y17" s="755"/>
      <c r="Z17" s="755"/>
      <c r="AA17" s="755"/>
      <c r="AB17" s="755"/>
      <c r="AC17" s="755"/>
      <c r="AD17" s="755"/>
      <c r="AE17" s="755"/>
      <c r="AF17" s="755"/>
      <c r="AG17" s="755"/>
      <c r="AH17" s="755"/>
      <c r="AI17" s="755"/>
      <c r="AJ17" s="755"/>
      <c r="AK17" s="755"/>
      <c r="AM17" s="327"/>
      <c r="AN17" s="327"/>
      <c r="AO17" s="327"/>
      <c r="AP17" s="327"/>
    </row>
    <row r="18" spans="1:42" ht="4.2" customHeight="1" x14ac:dyDescent="0.2">
      <c r="A18" s="348"/>
      <c r="B18" s="348"/>
      <c r="C18" s="348"/>
      <c r="D18" s="348"/>
      <c r="E18" s="348"/>
      <c r="F18" s="348"/>
      <c r="G18" s="348"/>
      <c r="H18" s="348"/>
      <c r="I18" s="348"/>
      <c r="J18" s="348"/>
      <c r="K18" s="348"/>
      <c r="L18" s="348"/>
      <c r="M18" s="348"/>
      <c r="N18" s="759" t="s">
        <v>388</v>
      </c>
      <c r="O18" s="759"/>
      <c r="P18" s="759"/>
      <c r="Q18" s="759"/>
      <c r="R18" s="759"/>
      <c r="S18" s="759"/>
      <c r="T18" s="759"/>
      <c r="U18" s="759"/>
      <c r="V18" s="759"/>
      <c r="W18" s="759"/>
      <c r="X18" s="759"/>
      <c r="Y18" s="759"/>
      <c r="Z18" s="759"/>
      <c r="AA18" s="759"/>
      <c r="AB18" s="759"/>
      <c r="AC18" s="759"/>
      <c r="AD18" s="759"/>
      <c r="AE18" s="759"/>
      <c r="AF18" s="759"/>
      <c r="AG18" s="759"/>
      <c r="AH18" s="759"/>
      <c r="AI18" s="759"/>
      <c r="AJ18" s="759"/>
      <c r="AK18" s="759"/>
    </row>
    <row r="19" spans="1:42" ht="7.2" customHeight="1" thickBot="1" x14ac:dyDescent="0.25">
      <c r="A19" s="348"/>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row>
    <row r="20" spans="1:42" ht="15" customHeight="1" thickBot="1" x14ac:dyDescent="0.3">
      <c r="A20" s="348"/>
      <c r="B20" s="348" t="s">
        <v>389</v>
      </c>
      <c r="C20" s="348"/>
      <c r="D20" s="348"/>
      <c r="E20" s="348"/>
      <c r="F20" s="348"/>
      <c r="G20" s="348"/>
      <c r="H20" s="348"/>
      <c r="I20" s="348"/>
      <c r="J20" s="760" t="str">
        <f>UPPER(SUBSTITUTE(IF(AP20="yes",'TRUST VREALYS QUESTIONNAIRE'!H93,IF(AP20="ja",'TRUST VREALYS QUESTIONNAIRE'!H92,"N/A"))," ",))</f>
        <v>N/A</v>
      </c>
      <c r="K20" s="760"/>
      <c r="L20" s="760"/>
      <c r="M20" s="760"/>
      <c r="N20" s="760"/>
      <c r="O20" s="760"/>
      <c r="P20" s="760"/>
      <c r="Q20" s="760"/>
      <c r="R20" s="760"/>
      <c r="S20" s="760"/>
      <c r="T20" s="760"/>
      <c r="U20" s="760"/>
      <c r="V20" s="760"/>
      <c r="W20" s="760"/>
      <c r="X20" s="760"/>
      <c r="Y20" s="760"/>
      <c r="Z20" s="760"/>
      <c r="AA20" s="760"/>
      <c r="AB20" s="760"/>
      <c r="AC20" s="760"/>
      <c r="AD20" s="760"/>
      <c r="AE20" s="760"/>
      <c r="AF20" s="760"/>
      <c r="AG20" s="760"/>
      <c r="AH20" s="760"/>
      <c r="AI20" s="760"/>
      <c r="AJ20" s="760"/>
      <c r="AK20" s="760"/>
      <c r="AM20" s="327" t="s">
        <v>457</v>
      </c>
      <c r="AN20" s="327"/>
      <c r="AO20" s="327"/>
      <c r="AP20" s="328" t="str">
        <f>IF('TRUST VREALYS QUESTIONNAIRE'!T93="yes","NO",IF('TRUST VREALYS QUESTIONNAIRE'!T70="JA","no","yes"))</f>
        <v>no</v>
      </c>
    </row>
    <row r="21" spans="1:42" ht="4.2" customHeight="1" x14ac:dyDescent="0.2">
      <c r="A21" s="348"/>
      <c r="B21" s="348"/>
      <c r="C21" s="348"/>
      <c r="D21" s="348"/>
      <c r="E21" s="348"/>
      <c r="F21" s="348"/>
      <c r="G21" s="348"/>
      <c r="H21" s="348"/>
      <c r="I21" s="331" t="s">
        <v>390</v>
      </c>
      <c r="J21" s="331"/>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row>
    <row r="22" spans="1:42" ht="7.2" customHeight="1" x14ac:dyDescent="0.2">
      <c r="A22" s="348"/>
      <c r="B22" s="348"/>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row>
    <row r="23" spans="1:42" ht="15" customHeight="1" x14ac:dyDescent="0.25">
      <c r="A23" s="348"/>
      <c r="B23" s="348" t="s">
        <v>391</v>
      </c>
      <c r="C23" s="348"/>
      <c r="D23" s="348"/>
      <c r="E23" s="348"/>
      <c r="F23" s="761">
        <f>'TRUST VREALYS QUESTIONNAIRE'!K98</f>
        <v>0</v>
      </c>
      <c r="G23" s="755"/>
      <c r="H23" s="755"/>
      <c r="I23" s="755"/>
      <c r="J23" s="755"/>
      <c r="K23" s="755"/>
      <c r="L23" s="755"/>
      <c r="M23" s="755"/>
      <c r="N23" s="755"/>
      <c r="O23" s="755"/>
      <c r="P23" s="755"/>
      <c r="Q23" s="755"/>
      <c r="R23" s="755"/>
      <c r="S23" s="755"/>
      <c r="T23" s="755"/>
      <c r="U23" s="755"/>
      <c r="V23" s="755"/>
      <c r="W23" s="755"/>
      <c r="X23" s="755"/>
      <c r="Y23" s="755"/>
      <c r="Z23" s="755"/>
      <c r="AA23" s="755"/>
      <c r="AB23" s="755"/>
      <c r="AC23" s="755"/>
      <c r="AD23" s="755"/>
      <c r="AE23" s="755"/>
      <c r="AF23" s="755"/>
      <c r="AG23" s="755"/>
      <c r="AH23" s="755"/>
      <c r="AI23" s="755"/>
      <c r="AJ23" s="755"/>
      <c r="AK23" s="755"/>
    </row>
    <row r="24" spans="1:42" ht="4.2" customHeight="1" x14ac:dyDescent="0.2">
      <c r="A24" s="348"/>
      <c r="B24" s="348"/>
      <c r="C24" s="348"/>
      <c r="D24" s="348"/>
      <c r="E24" s="348"/>
      <c r="F24" s="748" t="s">
        <v>392</v>
      </c>
      <c r="G24" s="748"/>
      <c r="H24" s="748"/>
      <c r="I24" s="748"/>
      <c r="J24" s="748"/>
      <c r="K24" s="748"/>
      <c r="L24" s="748"/>
      <c r="M24" s="748"/>
      <c r="N24" s="748"/>
      <c r="O24" s="748"/>
      <c r="P24" s="748"/>
      <c r="Q24" s="748"/>
      <c r="R24" s="748"/>
      <c r="S24" s="748"/>
      <c r="T24" s="748"/>
      <c r="U24" s="748"/>
      <c r="V24" s="748"/>
      <c r="W24" s="748"/>
      <c r="X24" s="748"/>
      <c r="Y24" s="748"/>
      <c r="Z24" s="748"/>
      <c r="AA24" s="748"/>
      <c r="AB24" s="748"/>
      <c r="AC24" s="748"/>
      <c r="AD24" s="748"/>
      <c r="AE24" s="748"/>
      <c r="AF24" s="748"/>
      <c r="AG24" s="748"/>
      <c r="AH24" s="748"/>
      <c r="AI24" s="748"/>
      <c r="AJ24" s="748"/>
      <c r="AK24" s="748"/>
    </row>
    <row r="25" spans="1:42" ht="7.2" customHeight="1" x14ac:dyDescent="0.2">
      <c r="A25" s="348"/>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row>
    <row r="26" spans="1:42" ht="15" customHeight="1" x14ac:dyDescent="0.25">
      <c r="A26" s="348"/>
      <c r="B26" s="348" t="s">
        <v>393</v>
      </c>
      <c r="C26" s="348"/>
      <c r="D26" s="348"/>
      <c r="E26" s="348"/>
      <c r="F26" s="348"/>
      <c r="G26" s="348"/>
      <c r="H26" s="348"/>
      <c r="I26" s="348"/>
      <c r="J26" s="762">
        <f>'TRUST VREALYS QUESTIONNAIRE'!M98</f>
        <v>0</v>
      </c>
      <c r="K26" s="760"/>
      <c r="L26" s="760"/>
      <c r="M26" s="760"/>
      <c r="N26" s="760"/>
      <c r="O26" s="760"/>
      <c r="P26" s="760"/>
      <c r="Q26" s="760"/>
      <c r="R26" s="760"/>
      <c r="S26" s="760"/>
      <c r="T26" s="760"/>
      <c r="U26" s="760"/>
      <c r="V26" s="760"/>
      <c r="W26" s="370"/>
      <c r="X26" s="370"/>
      <c r="Y26" s="370"/>
      <c r="Z26" s="370"/>
      <c r="AA26" s="370"/>
      <c r="AB26" s="370"/>
      <c r="AC26" s="370"/>
      <c r="AD26" s="370"/>
      <c r="AE26" s="370"/>
      <c r="AF26" s="370"/>
      <c r="AG26" s="348"/>
      <c r="AH26" s="348"/>
      <c r="AI26" s="348"/>
      <c r="AJ26" s="348"/>
      <c r="AK26" s="348"/>
    </row>
    <row r="27" spans="1:42" ht="4.2" customHeight="1" x14ac:dyDescent="0.2">
      <c r="A27" s="348"/>
      <c r="B27" s="348"/>
      <c r="C27" s="348"/>
      <c r="D27" s="348"/>
      <c r="E27" s="348"/>
      <c r="F27" s="348"/>
      <c r="G27" s="348"/>
      <c r="H27" s="331"/>
      <c r="I27" s="759" t="s">
        <v>394</v>
      </c>
      <c r="J27" s="759"/>
      <c r="K27" s="759"/>
      <c r="L27" s="759"/>
      <c r="M27" s="759"/>
      <c r="N27" s="759"/>
      <c r="O27" s="759"/>
      <c r="P27" s="759"/>
      <c r="Q27" s="759"/>
      <c r="R27" s="759"/>
      <c r="S27" s="759"/>
      <c r="T27" s="759"/>
      <c r="U27" s="759"/>
      <c r="V27" s="759"/>
      <c r="W27" s="759"/>
      <c r="X27" s="331"/>
      <c r="Y27" s="331"/>
      <c r="Z27" s="331"/>
      <c r="AA27" s="331"/>
      <c r="AB27" s="331"/>
      <c r="AC27" s="331"/>
      <c r="AD27" s="331"/>
      <c r="AE27" s="331"/>
      <c r="AF27" s="331"/>
      <c r="AG27" s="348"/>
      <c r="AH27" s="348"/>
      <c r="AI27" s="348"/>
      <c r="AJ27" s="348"/>
      <c r="AK27" s="348"/>
    </row>
    <row r="28" spans="1:42" ht="15" customHeight="1" x14ac:dyDescent="0.2">
      <c r="A28" s="348"/>
      <c r="B28" s="348"/>
      <c r="C28" s="348"/>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row>
    <row r="29" spans="1:42" ht="15" customHeight="1" x14ac:dyDescent="0.2">
      <c r="A29" s="348"/>
      <c r="B29" s="348" t="s">
        <v>395</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row>
    <row r="30" spans="1:42" ht="15" customHeight="1" x14ac:dyDescent="0.25">
      <c r="A30" s="348"/>
      <c r="B30" s="763">
        <f>'TRUST VREALYS QUESTIONNAIRE'!H24</f>
        <v>0</v>
      </c>
      <c r="C30" s="760"/>
      <c r="D30" s="760"/>
      <c r="E30" s="760"/>
      <c r="F30" s="760"/>
      <c r="G30" s="760"/>
      <c r="H30" s="760"/>
      <c r="I30" s="760"/>
      <c r="J30" s="760"/>
      <c r="K30" s="760"/>
      <c r="L30" s="760"/>
      <c r="M30" s="760"/>
      <c r="N30" s="760"/>
      <c r="O30" s="760"/>
      <c r="P30" s="760"/>
      <c r="Q30" s="760"/>
      <c r="R30" s="760"/>
      <c r="S30" s="760"/>
      <c r="T30" s="760"/>
      <c r="U30" s="760"/>
      <c r="V30" s="760"/>
      <c r="W30" s="760"/>
      <c r="X30" s="760"/>
      <c r="Y30" s="760"/>
      <c r="Z30" s="760"/>
      <c r="AA30" s="760"/>
      <c r="AB30" s="760"/>
      <c r="AC30" s="760"/>
      <c r="AD30" s="760"/>
      <c r="AE30" s="760"/>
      <c r="AF30" s="760"/>
      <c r="AG30" s="760"/>
      <c r="AH30" s="760"/>
      <c r="AI30" s="760"/>
      <c r="AJ30" s="760"/>
      <c r="AK30" s="760"/>
    </row>
    <row r="31" spans="1:42" ht="4.2" customHeight="1" x14ac:dyDescent="0.2">
      <c r="A31" s="348"/>
      <c r="B31" s="759" t="s">
        <v>396</v>
      </c>
      <c r="C31" s="759"/>
      <c r="D31" s="759"/>
      <c r="E31" s="759"/>
      <c r="F31" s="759"/>
      <c r="G31" s="759"/>
      <c r="H31" s="759"/>
      <c r="I31" s="759"/>
      <c r="J31" s="759"/>
      <c r="K31" s="759"/>
      <c r="L31" s="759"/>
      <c r="M31" s="759"/>
      <c r="N31" s="759"/>
      <c r="O31" s="759"/>
      <c r="P31" s="759"/>
      <c r="Q31" s="759"/>
      <c r="R31" s="759"/>
      <c r="S31" s="759"/>
      <c r="T31" s="759"/>
      <c r="U31" s="759"/>
      <c r="V31" s="759"/>
      <c r="W31" s="759"/>
      <c r="X31" s="759"/>
      <c r="Y31" s="759"/>
      <c r="Z31" s="759"/>
      <c r="AA31" s="759"/>
      <c r="AB31" s="759"/>
      <c r="AC31" s="759"/>
      <c r="AD31" s="759"/>
      <c r="AE31" s="759"/>
      <c r="AF31" s="759"/>
      <c r="AG31" s="759"/>
      <c r="AH31" s="759"/>
      <c r="AI31" s="759"/>
      <c r="AJ31" s="759"/>
      <c r="AK31" s="759"/>
    </row>
    <row r="32" spans="1:42" ht="12" customHeight="1" x14ac:dyDescent="0.2">
      <c r="A32" s="348"/>
      <c r="B32" s="348"/>
      <c r="C32" s="348"/>
      <c r="D32" s="348"/>
      <c r="E32" s="348"/>
      <c r="F32" s="348"/>
      <c r="G32" s="348"/>
      <c r="H32" s="348"/>
      <c r="I32" s="348"/>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row>
    <row r="33" spans="1:37" ht="15" customHeight="1" x14ac:dyDescent="0.2">
      <c r="A33" s="348"/>
      <c r="B33" s="348" t="s">
        <v>397</v>
      </c>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row>
    <row r="34" spans="1:37" ht="12" customHeight="1" x14ac:dyDescent="0.2">
      <c r="A34" s="348"/>
      <c r="B34" s="348"/>
      <c r="C34" s="348"/>
      <c r="D34" s="348"/>
      <c r="E34" s="348"/>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row>
    <row r="35" spans="1:37" ht="15" customHeight="1" x14ac:dyDescent="0.2">
      <c r="A35" s="348"/>
      <c r="B35" s="348" t="s">
        <v>398</v>
      </c>
      <c r="C35" s="334"/>
      <c r="D35" s="334"/>
      <c r="E35" s="334"/>
      <c r="F35" s="334"/>
      <c r="G35" s="334"/>
      <c r="H35" s="334"/>
      <c r="I35" s="334"/>
      <c r="J35" s="334"/>
      <c r="K35" s="334"/>
      <c r="L35" s="334"/>
      <c r="M35" s="334"/>
      <c r="N35" s="334"/>
      <c r="O35" s="334"/>
      <c r="P35" s="334"/>
      <c r="Q35" s="334"/>
      <c r="R35" s="334"/>
      <c r="S35" s="334"/>
      <c r="T35" s="334"/>
      <c r="U35" s="334"/>
      <c r="V35" s="334"/>
      <c r="W35" s="334"/>
      <c r="X35" s="348" t="s">
        <v>253</v>
      </c>
      <c r="Y35" s="348"/>
      <c r="Z35" s="348"/>
      <c r="AA35" s="348"/>
      <c r="AB35" s="348"/>
      <c r="AC35" s="348"/>
      <c r="AD35" s="348"/>
      <c r="AE35" s="348"/>
      <c r="AF35" s="348"/>
      <c r="AG35" s="348"/>
      <c r="AH35" s="348"/>
      <c r="AI35" s="348"/>
      <c r="AJ35" s="348"/>
      <c r="AK35" s="348"/>
    </row>
    <row r="36" spans="1:37" ht="4.2" customHeight="1" x14ac:dyDescent="0.2">
      <c r="A36" s="348"/>
      <c r="B36" s="334"/>
      <c r="C36" s="334"/>
      <c r="D36" s="334"/>
      <c r="E36" s="334"/>
      <c r="F36" s="334"/>
      <c r="G36" s="334"/>
      <c r="H36" s="334"/>
      <c r="I36" s="334"/>
      <c r="J36" s="334"/>
      <c r="K36" s="334"/>
      <c r="L36" s="334"/>
      <c r="M36" s="334"/>
      <c r="N36" s="334"/>
      <c r="O36" s="334"/>
      <c r="P36" s="334"/>
      <c r="Q36" s="334"/>
      <c r="R36" s="334"/>
      <c r="S36" s="334"/>
      <c r="T36" s="334"/>
      <c r="U36" s="334"/>
      <c r="V36" s="334"/>
      <c r="W36" s="334"/>
      <c r="X36" s="334"/>
      <c r="Y36" s="348"/>
      <c r="Z36" s="348"/>
      <c r="AA36" s="348"/>
      <c r="AB36" s="348"/>
      <c r="AC36" s="348"/>
      <c r="AD36" s="348"/>
      <c r="AE36" s="348"/>
      <c r="AF36" s="348"/>
      <c r="AG36" s="348"/>
      <c r="AH36" s="348"/>
      <c r="AI36" s="348"/>
      <c r="AJ36" s="348"/>
      <c r="AK36" s="348"/>
    </row>
    <row r="37" spans="1:37" ht="12" customHeight="1" x14ac:dyDescent="0.25">
      <c r="A37" s="348"/>
      <c r="B37" s="753" t="str">
        <f>UPPER('TRUST VREALYS QUESTIONNAIRE'!H96)</f>
        <v/>
      </c>
      <c r="C37" s="753"/>
      <c r="D37" s="753"/>
      <c r="E37" s="753"/>
      <c r="F37" s="753"/>
      <c r="G37" s="753"/>
      <c r="H37" s="753"/>
      <c r="I37" s="753"/>
      <c r="J37" s="753"/>
      <c r="K37" s="753"/>
      <c r="L37" s="753"/>
      <c r="M37" s="348"/>
      <c r="N37" s="348"/>
      <c r="O37" s="348"/>
      <c r="P37" s="348"/>
      <c r="Q37" s="348"/>
      <c r="R37" s="348"/>
      <c r="S37" s="348"/>
      <c r="T37" s="348"/>
      <c r="U37" s="348"/>
      <c r="V37" s="348"/>
      <c r="W37" s="348"/>
      <c r="X37" s="753" t="str">
        <f>UPPER('TRUST VREALYS QUESTIONNAIRE'!H95)</f>
        <v/>
      </c>
      <c r="Y37" s="753"/>
      <c r="Z37" s="753"/>
      <c r="AA37" s="753"/>
      <c r="AB37" s="753"/>
      <c r="AC37" s="753"/>
      <c r="AD37" s="753"/>
      <c r="AE37" s="753"/>
      <c r="AF37" s="753"/>
      <c r="AG37" s="753"/>
      <c r="AH37" s="753"/>
      <c r="AI37" s="753"/>
      <c r="AJ37" s="753"/>
      <c r="AK37" s="753"/>
    </row>
    <row r="38" spans="1:37" ht="4.2" customHeight="1" x14ac:dyDescent="0.2">
      <c r="A38" s="348"/>
      <c r="B38" s="748" t="s">
        <v>399</v>
      </c>
      <c r="C38" s="748"/>
      <c r="D38" s="748"/>
      <c r="E38" s="748"/>
      <c r="F38" s="748"/>
      <c r="G38" s="748"/>
      <c r="H38" s="748"/>
      <c r="I38" s="748"/>
      <c r="J38" s="748"/>
      <c r="K38" s="748"/>
      <c r="L38" s="748"/>
      <c r="M38" s="348"/>
      <c r="N38" s="348"/>
      <c r="O38" s="348"/>
      <c r="P38" s="348"/>
      <c r="Q38" s="348"/>
      <c r="R38" s="348"/>
      <c r="S38" s="348"/>
      <c r="T38" s="348"/>
      <c r="U38" s="348"/>
      <c r="V38" s="348"/>
      <c r="W38" s="348"/>
      <c r="X38" s="748" t="s">
        <v>400</v>
      </c>
      <c r="Y38" s="748"/>
      <c r="Z38" s="748"/>
      <c r="AA38" s="748"/>
      <c r="AB38" s="748"/>
      <c r="AC38" s="748"/>
      <c r="AD38" s="748"/>
      <c r="AE38" s="748"/>
      <c r="AF38" s="748"/>
      <c r="AG38" s="748"/>
      <c r="AH38" s="748"/>
      <c r="AI38" s="748"/>
      <c r="AJ38" s="748"/>
      <c r="AK38" s="748"/>
    </row>
    <row r="39" spans="1:37" ht="12" customHeight="1" x14ac:dyDescent="0.25">
      <c r="A39" s="348"/>
      <c r="B39" s="753" t="str">
        <f>UPPER('TRUST VREALYS QUESTIONNAIRE'!K96)</f>
        <v/>
      </c>
      <c r="C39" s="753"/>
      <c r="D39" s="753"/>
      <c r="E39" s="753"/>
      <c r="F39" s="753"/>
      <c r="G39" s="753"/>
      <c r="H39" s="753"/>
      <c r="I39" s="753"/>
      <c r="J39" s="753"/>
      <c r="K39" s="753"/>
      <c r="L39" s="753"/>
      <c r="M39" s="348"/>
      <c r="N39" s="348"/>
      <c r="O39" s="348"/>
      <c r="P39" s="348"/>
      <c r="Q39" s="348"/>
      <c r="R39" s="348"/>
      <c r="S39" s="348"/>
      <c r="T39" s="348"/>
      <c r="U39" s="348"/>
      <c r="V39" s="348"/>
      <c r="W39" s="348"/>
      <c r="X39" s="753" t="str">
        <f>UPPER('TRUST VREALYS QUESTIONNAIRE'!K95)</f>
        <v/>
      </c>
      <c r="Y39" s="753"/>
      <c r="Z39" s="753"/>
      <c r="AA39" s="753"/>
      <c r="AB39" s="753"/>
      <c r="AC39" s="753"/>
      <c r="AD39" s="753"/>
      <c r="AE39" s="753"/>
      <c r="AF39" s="753"/>
      <c r="AG39" s="753"/>
      <c r="AH39" s="753"/>
      <c r="AI39" s="753"/>
      <c r="AJ39" s="753"/>
      <c r="AK39" s="753"/>
    </row>
    <row r="40" spans="1:37" ht="4.2" customHeight="1" x14ac:dyDescent="0.2">
      <c r="A40" s="348"/>
      <c r="B40" s="748" t="s">
        <v>399</v>
      </c>
      <c r="C40" s="748"/>
      <c r="D40" s="748"/>
      <c r="E40" s="748"/>
      <c r="F40" s="748"/>
      <c r="G40" s="748"/>
      <c r="H40" s="748"/>
      <c r="I40" s="748"/>
      <c r="J40" s="748"/>
      <c r="K40" s="748"/>
      <c r="L40" s="748"/>
      <c r="M40" s="348"/>
      <c r="N40" s="348"/>
      <c r="O40" s="348"/>
      <c r="P40" s="348"/>
      <c r="Q40" s="348"/>
      <c r="R40" s="348"/>
      <c r="S40" s="348"/>
      <c r="T40" s="348"/>
      <c r="U40" s="348"/>
      <c r="V40" s="348"/>
      <c r="W40" s="348"/>
      <c r="X40" s="748" t="s">
        <v>400</v>
      </c>
      <c r="Y40" s="748"/>
      <c r="Z40" s="748"/>
      <c r="AA40" s="748"/>
      <c r="AB40" s="748"/>
      <c r="AC40" s="748"/>
      <c r="AD40" s="748"/>
      <c r="AE40" s="748"/>
      <c r="AF40" s="748"/>
      <c r="AG40" s="748"/>
      <c r="AH40" s="748"/>
      <c r="AI40" s="748"/>
      <c r="AJ40" s="748"/>
      <c r="AK40" s="748"/>
    </row>
    <row r="41" spans="1:37" ht="12" customHeight="1" x14ac:dyDescent="0.25">
      <c r="A41" s="348"/>
      <c r="B41" s="753" t="str">
        <f>UPPER('TRUST VREALYS QUESTIONNAIRE'!N96)</f>
        <v/>
      </c>
      <c r="C41" s="753"/>
      <c r="D41" s="753"/>
      <c r="E41" s="753"/>
      <c r="F41" s="753"/>
      <c r="G41" s="753"/>
      <c r="H41" s="753"/>
      <c r="I41" s="753"/>
      <c r="J41" s="753"/>
      <c r="K41" s="753"/>
      <c r="L41" s="753"/>
      <c r="M41" s="348"/>
      <c r="N41" s="348"/>
      <c r="O41" s="348"/>
      <c r="P41" s="348"/>
      <c r="Q41" s="348"/>
      <c r="R41" s="348"/>
      <c r="S41" s="348"/>
      <c r="T41" s="348"/>
      <c r="U41" s="348"/>
      <c r="V41" s="348"/>
      <c r="W41" s="348"/>
      <c r="X41" s="753" t="str">
        <f>UPPER('TRUST VREALYS QUESTIONNAIRE'!N95)</f>
        <v/>
      </c>
      <c r="Y41" s="753"/>
      <c r="Z41" s="753"/>
      <c r="AA41" s="753"/>
      <c r="AB41" s="753"/>
      <c r="AC41" s="753"/>
      <c r="AD41" s="753"/>
      <c r="AE41" s="753"/>
      <c r="AF41" s="753"/>
      <c r="AG41" s="753"/>
      <c r="AH41" s="753"/>
      <c r="AI41" s="753"/>
      <c r="AJ41" s="753"/>
      <c r="AK41" s="753"/>
    </row>
    <row r="42" spans="1:37" ht="4.2" customHeight="1" x14ac:dyDescent="0.2">
      <c r="A42" s="348"/>
      <c r="B42" s="748" t="s">
        <v>399</v>
      </c>
      <c r="C42" s="748"/>
      <c r="D42" s="748"/>
      <c r="E42" s="748"/>
      <c r="F42" s="748"/>
      <c r="G42" s="748"/>
      <c r="H42" s="748"/>
      <c r="I42" s="748"/>
      <c r="J42" s="748"/>
      <c r="K42" s="748"/>
      <c r="L42" s="748"/>
      <c r="M42" s="348"/>
      <c r="N42" s="348"/>
      <c r="O42" s="348"/>
      <c r="P42" s="348"/>
      <c r="Q42" s="348"/>
      <c r="R42" s="348"/>
      <c r="S42" s="348"/>
      <c r="T42" s="348"/>
      <c r="U42" s="348"/>
      <c r="V42" s="348"/>
      <c r="W42" s="348"/>
      <c r="X42" s="748" t="s">
        <v>400</v>
      </c>
      <c r="Y42" s="748"/>
      <c r="Z42" s="748"/>
      <c r="AA42" s="748"/>
      <c r="AB42" s="748"/>
      <c r="AC42" s="748"/>
      <c r="AD42" s="748"/>
      <c r="AE42" s="748"/>
      <c r="AF42" s="748"/>
      <c r="AG42" s="748"/>
      <c r="AH42" s="748"/>
      <c r="AI42" s="748"/>
      <c r="AJ42" s="748"/>
      <c r="AK42" s="748"/>
    </row>
    <row r="43" spans="1:37" ht="12" customHeight="1" x14ac:dyDescent="0.25">
      <c r="A43" s="348"/>
      <c r="B43" s="348"/>
      <c r="C43" s="348"/>
      <c r="D43" s="348"/>
      <c r="E43" s="348"/>
      <c r="F43" s="348"/>
      <c r="G43" s="348"/>
      <c r="H43" s="348"/>
      <c r="I43" s="348"/>
      <c r="J43" s="348"/>
      <c r="K43" s="348"/>
      <c r="L43" s="348"/>
      <c r="M43" s="348"/>
      <c r="N43" s="348"/>
      <c r="O43" s="348"/>
      <c r="P43" s="348"/>
      <c r="Q43" s="348"/>
      <c r="R43" s="348"/>
      <c r="S43" s="348"/>
      <c r="T43" s="348"/>
      <c r="U43" s="348"/>
      <c r="V43" s="348"/>
      <c r="W43" s="348"/>
      <c r="X43" s="753"/>
      <c r="Y43" s="753"/>
      <c r="Z43" s="753"/>
      <c r="AA43" s="753"/>
      <c r="AB43" s="753"/>
      <c r="AC43" s="753"/>
      <c r="AD43" s="753"/>
      <c r="AE43" s="753"/>
      <c r="AF43" s="753"/>
      <c r="AG43" s="753"/>
      <c r="AH43" s="753"/>
      <c r="AI43" s="753"/>
      <c r="AJ43" s="753"/>
      <c r="AK43" s="753"/>
    </row>
    <row r="44" spans="1:37" ht="4.2" customHeight="1" x14ac:dyDescent="0.2">
      <c r="A44" s="348"/>
      <c r="B44" s="748" t="s">
        <v>399</v>
      </c>
      <c r="C44" s="748"/>
      <c r="D44" s="748"/>
      <c r="E44" s="748"/>
      <c r="F44" s="748"/>
      <c r="G44" s="748"/>
      <c r="H44" s="748"/>
      <c r="I44" s="748"/>
      <c r="J44" s="748"/>
      <c r="K44" s="748"/>
      <c r="L44" s="748"/>
      <c r="M44" s="348"/>
      <c r="N44" s="348"/>
      <c r="O44" s="348"/>
      <c r="P44" s="348"/>
      <c r="Q44" s="348"/>
      <c r="R44" s="348"/>
      <c r="S44" s="348"/>
      <c r="T44" s="348"/>
      <c r="U44" s="348"/>
      <c r="V44" s="348"/>
      <c r="W44" s="348"/>
      <c r="X44" s="748" t="s">
        <v>400</v>
      </c>
      <c r="Y44" s="748"/>
      <c r="Z44" s="748"/>
      <c r="AA44" s="748"/>
      <c r="AB44" s="748"/>
      <c r="AC44" s="748"/>
      <c r="AD44" s="748"/>
      <c r="AE44" s="748"/>
      <c r="AF44" s="748"/>
      <c r="AG44" s="748"/>
      <c r="AH44" s="748"/>
      <c r="AI44" s="748"/>
      <c r="AJ44" s="748"/>
      <c r="AK44" s="748"/>
    </row>
    <row r="45" spans="1:37" ht="15" customHeight="1" x14ac:dyDescent="0.25">
      <c r="A45" s="348"/>
      <c r="B45" s="348" t="s">
        <v>401</v>
      </c>
      <c r="C45" s="754">
        <f>'TRUST VREALYS QUESTIONNAIRE'!H94</f>
        <v>0</v>
      </c>
      <c r="D45" s="753"/>
      <c r="E45" s="753"/>
      <c r="F45" s="753"/>
      <c r="G45" s="753"/>
      <c r="H45" s="753"/>
      <c r="I45" s="753"/>
      <c r="J45" s="753"/>
      <c r="K45" s="753"/>
      <c r="L45" s="753"/>
      <c r="M45" s="753"/>
      <c r="N45" s="348"/>
      <c r="O45" s="348"/>
      <c r="P45" s="348"/>
      <c r="Q45" s="348"/>
      <c r="R45" s="348"/>
      <c r="S45" s="348"/>
      <c r="T45" s="348"/>
      <c r="U45" s="348"/>
      <c r="V45" s="348"/>
      <c r="W45" s="348"/>
      <c r="X45" s="348" t="s">
        <v>402</v>
      </c>
      <c r="Y45" s="348"/>
      <c r="Z45" s="753"/>
      <c r="AA45" s="753"/>
      <c r="AB45" s="753"/>
      <c r="AC45" s="753"/>
      <c r="AD45" s="753"/>
      <c r="AE45" s="753"/>
      <c r="AF45" s="753"/>
      <c r="AG45" s="753"/>
      <c r="AH45" s="753"/>
      <c r="AI45" s="753"/>
      <c r="AJ45" s="753"/>
      <c r="AK45" s="753"/>
    </row>
    <row r="46" spans="1:37" ht="4.2" customHeight="1" x14ac:dyDescent="0.2">
      <c r="A46" s="348"/>
      <c r="B46" s="348"/>
      <c r="C46" s="748" t="s">
        <v>403</v>
      </c>
      <c r="D46" s="748"/>
      <c r="E46" s="748"/>
      <c r="F46" s="748"/>
      <c r="G46" s="748"/>
      <c r="H46" s="748"/>
      <c r="I46" s="748"/>
      <c r="J46" s="748"/>
      <c r="K46" s="748"/>
      <c r="L46" s="748"/>
      <c r="M46" s="348"/>
      <c r="N46" s="348"/>
      <c r="O46" s="348"/>
      <c r="P46" s="348"/>
      <c r="Q46" s="348"/>
      <c r="R46" s="348"/>
      <c r="S46" s="348"/>
      <c r="T46" s="348"/>
      <c r="U46" s="348"/>
      <c r="V46" s="348"/>
      <c r="W46" s="348"/>
      <c r="X46" s="348"/>
      <c r="Y46" s="348"/>
      <c r="Z46" s="748" t="s">
        <v>403</v>
      </c>
      <c r="AA46" s="748"/>
      <c r="AB46" s="748"/>
      <c r="AC46" s="748"/>
      <c r="AD46" s="748"/>
      <c r="AE46" s="748"/>
      <c r="AF46" s="748"/>
      <c r="AG46" s="748"/>
      <c r="AH46" s="748"/>
      <c r="AI46" s="748"/>
      <c r="AJ46" s="748"/>
      <c r="AK46" s="748"/>
    </row>
    <row r="47" spans="1:37" ht="15" customHeight="1" x14ac:dyDescent="0.25">
      <c r="A47" s="348"/>
      <c r="B47" s="348" t="s">
        <v>404</v>
      </c>
      <c r="C47" s="348"/>
      <c r="D47" s="749">
        <f>'TRUST VREALYS QUESTIONNAIRE'!K94</f>
        <v>0</v>
      </c>
      <c r="E47" s="750"/>
      <c r="F47" s="750"/>
      <c r="G47" s="750"/>
      <c r="H47" s="750"/>
      <c r="I47" s="750"/>
      <c r="J47" s="750"/>
      <c r="K47" s="750"/>
      <c r="L47" s="750"/>
      <c r="M47" s="750"/>
      <c r="N47" s="750"/>
      <c r="O47" s="750"/>
      <c r="P47" s="750"/>
      <c r="Q47" s="750"/>
      <c r="R47" s="750"/>
      <c r="S47" s="750"/>
      <c r="T47" s="750"/>
      <c r="U47" s="750"/>
      <c r="V47" s="750"/>
      <c r="W47" s="750"/>
      <c r="X47" s="750"/>
      <c r="Y47" s="750"/>
      <c r="Z47" s="750"/>
      <c r="AA47" s="750"/>
      <c r="AB47" s="750"/>
      <c r="AC47" s="750"/>
      <c r="AD47" s="750"/>
      <c r="AE47" s="750"/>
      <c r="AF47" s="750"/>
      <c r="AG47" s="750"/>
      <c r="AH47" s="750"/>
      <c r="AI47" s="750"/>
      <c r="AJ47" s="750"/>
      <c r="AK47" s="750"/>
    </row>
    <row r="48" spans="1:37" ht="4.2" customHeight="1" x14ac:dyDescent="0.2">
      <c r="A48" s="348"/>
      <c r="B48" s="348"/>
      <c r="C48" s="748" t="s">
        <v>405</v>
      </c>
      <c r="D48" s="748"/>
      <c r="E48" s="748"/>
      <c r="F48" s="748"/>
      <c r="G48" s="748"/>
      <c r="H48" s="748"/>
      <c r="I48" s="748"/>
      <c r="J48" s="748"/>
      <c r="K48" s="748"/>
      <c r="L48" s="748"/>
      <c r="M48" s="748"/>
      <c r="N48" s="748"/>
      <c r="O48" s="748"/>
      <c r="P48" s="748"/>
      <c r="Q48" s="748"/>
      <c r="R48" s="748"/>
      <c r="S48" s="748"/>
      <c r="T48" s="748"/>
      <c r="U48" s="748"/>
      <c r="V48" s="748"/>
      <c r="W48" s="748"/>
      <c r="X48" s="748"/>
      <c r="Y48" s="748"/>
      <c r="Z48" s="748"/>
      <c r="AA48" s="748"/>
      <c r="AB48" s="748"/>
      <c r="AC48" s="748"/>
      <c r="AD48" s="748"/>
      <c r="AE48" s="748"/>
      <c r="AF48" s="748"/>
      <c r="AG48" s="748"/>
      <c r="AH48" s="748"/>
      <c r="AI48" s="748"/>
      <c r="AJ48" s="748"/>
      <c r="AK48" s="748"/>
    </row>
    <row r="49" spans="1:37" ht="12" customHeight="1" x14ac:dyDescent="0.2">
      <c r="A49" s="348"/>
      <c r="B49" s="348"/>
      <c r="C49" s="348"/>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row>
    <row r="50" spans="1:37" ht="15" customHeight="1" x14ac:dyDescent="0.2">
      <c r="A50" s="348"/>
      <c r="B50" s="348"/>
      <c r="C50" s="348"/>
      <c r="D50" s="751" t="s">
        <v>406</v>
      </c>
      <c r="E50" s="751"/>
      <c r="F50" s="751"/>
      <c r="G50" s="751"/>
      <c r="H50" s="751"/>
      <c r="I50" s="751"/>
      <c r="J50" s="751"/>
      <c r="K50" s="751"/>
      <c r="L50" s="751"/>
      <c r="M50" s="751"/>
      <c r="N50" s="751"/>
      <c r="O50" s="751"/>
      <c r="P50" s="751"/>
      <c r="Q50" s="751"/>
      <c r="R50" s="751"/>
      <c r="S50" s="751"/>
      <c r="T50" s="751"/>
      <c r="U50" s="751"/>
      <c r="V50" s="751"/>
      <c r="W50" s="751"/>
      <c r="X50" s="751"/>
      <c r="Y50" s="751"/>
      <c r="Z50" s="751"/>
      <c r="AA50" s="751"/>
      <c r="AB50" s="751"/>
      <c r="AC50" s="751"/>
      <c r="AD50" s="751"/>
      <c r="AE50" s="751"/>
      <c r="AF50" s="751"/>
      <c r="AG50" s="751"/>
      <c r="AH50" s="751"/>
      <c r="AI50" s="751"/>
      <c r="AJ50" s="348"/>
      <c r="AK50" s="348"/>
    </row>
    <row r="51" spans="1:37" ht="15" customHeight="1" x14ac:dyDescent="0.2">
      <c r="A51" s="348"/>
      <c r="B51" s="348" t="s">
        <v>407</v>
      </c>
      <c r="C51" s="348"/>
      <c r="D51" s="348"/>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34" t="s">
        <v>194</v>
      </c>
      <c r="AI51" s="348"/>
      <c r="AJ51" s="348"/>
      <c r="AK51" s="369" t="s">
        <v>246</v>
      </c>
    </row>
    <row r="52" spans="1:37" ht="12" customHeight="1" x14ac:dyDescent="0.2">
      <c r="A52" s="348"/>
      <c r="B52" s="348"/>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48"/>
    </row>
    <row r="53" spans="1:37" ht="12" customHeight="1" x14ac:dyDescent="0.2">
      <c r="A53" s="348"/>
      <c r="B53" s="752" t="s">
        <v>408</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348"/>
      <c r="AF53" s="348"/>
      <c r="AG53" s="348"/>
      <c r="AH53" s="334" t="s">
        <v>194</v>
      </c>
      <c r="AI53" s="348"/>
      <c r="AJ53" s="348"/>
      <c r="AK53" s="369" t="s">
        <v>246</v>
      </c>
    </row>
    <row r="54" spans="1:37" ht="12" customHeight="1" x14ac:dyDescent="0.2">
      <c r="A54" s="348"/>
      <c r="B54" s="661"/>
      <c r="C54" s="661"/>
      <c r="D54" s="661"/>
      <c r="E54" s="661"/>
      <c r="F54" s="661"/>
      <c r="G54" s="661"/>
      <c r="H54" s="661"/>
      <c r="I54" s="661"/>
      <c r="J54" s="661"/>
      <c r="K54" s="661"/>
      <c r="L54" s="661"/>
      <c r="M54" s="661"/>
      <c r="N54" s="661"/>
      <c r="O54" s="661"/>
      <c r="P54" s="661"/>
      <c r="Q54" s="661"/>
      <c r="R54" s="661"/>
      <c r="S54" s="661"/>
      <c r="T54" s="661"/>
      <c r="U54" s="661"/>
      <c r="V54" s="661"/>
      <c r="W54" s="661"/>
      <c r="X54" s="661"/>
      <c r="Y54" s="661"/>
      <c r="Z54" s="661"/>
      <c r="AA54" s="661"/>
      <c r="AB54" s="661"/>
      <c r="AC54" s="661"/>
      <c r="AD54" s="661"/>
      <c r="AE54" s="348"/>
      <c r="AF54" s="348"/>
      <c r="AG54" s="348"/>
      <c r="AH54" s="348"/>
      <c r="AI54" s="348"/>
      <c r="AJ54" s="348"/>
      <c r="AK54" s="348"/>
    </row>
    <row r="55" spans="1:37" ht="12" customHeight="1" x14ac:dyDescent="0.2">
      <c r="A55" s="348"/>
      <c r="B55" s="348"/>
      <c r="C55" s="348"/>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row>
    <row r="56" spans="1:37" ht="12" customHeight="1" x14ac:dyDescent="0.2">
      <c r="A56" s="348"/>
      <c r="B56" s="348"/>
      <c r="C56" s="348"/>
      <c r="D56" s="751" t="s">
        <v>409</v>
      </c>
      <c r="E56" s="751"/>
      <c r="F56" s="751"/>
      <c r="G56" s="751"/>
      <c r="H56" s="751"/>
      <c r="I56" s="751"/>
      <c r="J56" s="751"/>
      <c r="K56" s="751"/>
      <c r="L56" s="751"/>
      <c r="M56" s="751"/>
      <c r="N56" s="751"/>
      <c r="O56" s="751"/>
      <c r="P56" s="751"/>
      <c r="Q56" s="751"/>
      <c r="R56" s="751"/>
      <c r="S56" s="751"/>
      <c r="T56" s="751"/>
      <c r="U56" s="751"/>
      <c r="V56" s="751"/>
      <c r="W56" s="751"/>
      <c r="X56" s="751"/>
      <c r="Y56" s="751"/>
      <c r="Z56" s="751"/>
      <c r="AA56" s="751"/>
      <c r="AB56" s="751"/>
      <c r="AC56" s="751"/>
      <c r="AD56" s="751"/>
      <c r="AE56" s="751"/>
      <c r="AF56" s="751"/>
      <c r="AG56" s="751"/>
      <c r="AH56" s="751"/>
      <c r="AI56" s="751"/>
      <c r="AJ56" s="348"/>
      <c r="AK56" s="348"/>
    </row>
    <row r="57" spans="1:37" ht="12" customHeight="1" x14ac:dyDescent="0.2">
      <c r="A57" s="348"/>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row>
    <row r="58" spans="1:37" ht="12" customHeight="1" x14ac:dyDescent="0.2">
      <c r="A58" s="348"/>
      <c r="B58" s="752" t="s">
        <v>410</v>
      </c>
      <c r="C58" s="661"/>
      <c r="D58" s="661"/>
      <c r="E58" s="661"/>
      <c r="F58" s="661"/>
      <c r="G58" s="661"/>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661"/>
      <c r="AF58" s="661"/>
      <c r="AG58" s="661"/>
      <c r="AH58" s="661"/>
      <c r="AI58" s="661"/>
      <c r="AJ58" s="661"/>
      <c r="AK58" s="661"/>
    </row>
    <row r="59" spans="1:37" ht="12" customHeight="1" x14ac:dyDescent="0.2">
      <c r="A59" s="348"/>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row r="60" spans="1:37" ht="15" customHeight="1" x14ac:dyDescent="0.2">
      <c r="A60" s="348"/>
      <c r="B60" s="335" t="s">
        <v>411</v>
      </c>
      <c r="C60" s="348" t="s">
        <v>412</v>
      </c>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34" t="s">
        <v>194</v>
      </c>
      <c r="AI60" s="348"/>
      <c r="AJ60" s="348"/>
      <c r="AK60" s="369" t="s">
        <v>246</v>
      </c>
    </row>
    <row r="61" spans="1:37" ht="3" customHeight="1" x14ac:dyDescent="0.2">
      <c r="A61" s="348"/>
      <c r="B61" s="335"/>
      <c r="C61" s="348"/>
      <c r="D61" s="348"/>
      <c r="E61" s="348"/>
      <c r="F61" s="348"/>
      <c r="G61" s="348"/>
      <c r="H61" s="348"/>
      <c r="I61" s="348"/>
      <c r="J61" s="348"/>
      <c r="K61" s="348"/>
      <c r="L61" s="348"/>
      <c r="M61" s="348"/>
      <c r="N61" s="348"/>
      <c r="O61" s="348"/>
      <c r="P61" s="348"/>
      <c r="Q61" s="348"/>
      <c r="R61" s="348"/>
      <c r="S61" s="348"/>
      <c r="T61" s="348"/>
      <c r="U61" s="348"/>
      <c r="V61" s="348"/>
      <c r="W61" s="348"/>
      <c r="X61" s="348"/>
      <c r="Y61" s="348"/>
      <c r="Z61" s="348"/>
      <c r="AA61" s="348"/>
      <c r="AB61" s="348"/>
      <c r="AC61" s="348"/>
      <c r="AD61" s="348"/>
      <c r="AE61" s="348"/>
      <c r="AF61" s="348"/>
      <c r="AG61" s="348"/>
      <c r="AH61" s="334"/>
      <c r="AI61" s="348"/>
      <c r="AJ61" s="348"/>
      <c r="AK61" s="336"/>
    </row>
    <row r="62" spans="1:37" ht="15" customHeight="1" x14ac:dyDescent="0.2">
      <c r="A62" s="348"/>
      <c r="B62" s="335" t="s">
        <v>411</v>
      </c>
      <c r="C62" s="348" t="s">
        <v>413</v>
      </c>
      <c r="D62" s="348"/>
      <c r="E62" s="348"/>
      <c r="F62" s="348"/>
      <c r="G62" s="348"/>
      <c r="H62" s="348"/>
      <c r="I62" s="348"/>
      <c r="J62" s="348"/>
      <c r="K62" s="348"/>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34" t="s">
        <v>194</v>
      </c>
      <c r="AI62" s="348"/>
      <c r="AJ62" s="348"/>
      <c r="AK62" s="369" t="s">
        <v>246</v>
      </c>
    </row>
    <row r="63" spans="1:37" ht="3" customHeight="1" x14ac:dyDescent="0.2">
      <c r="A63" s="348"/>
      <c r="B63" s="335"/>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8"/>
      <c r="AG63" s="348"/>
      <c r="AH63" s="334"/>
      <c r="AI63" s="348"/>
      <c r="AJ63" s="348"/>
      <c r="AK63" s="348"/>
    </row>
    <row r="64" spans="1:37" ht="15" customHeight="1" x14ac:dyDescent="0.2">
      <c r="A64" s="348"/>
      <c r="B64" s="335" t="s">
        <v>411</v>
      </c>
      <c r="C64" s="348" t="s">
        <v>414</v>
      </c>
      <c r="D64" s="348"/>
      <c r="E64" s="348"/>
      <c r="F64" s="348"/>
      <c r="G64" s="348"/>
      <c r="H64" s="348"/>
      <c r="I64" s="348"/>
      <c r="J64" s="348"/>
      <c r="K64" s="348"/>
      <c r="L64" s="348"/>
      <c r="M64" s="348"/>
      <c r="N64" s="348"/>
      <c r="O64" s="348"/>
      <c r="P64" s="348"/>
      <c r="Q64" s="348"/>
      <c r="R64" s="348"/>
      <c r="S64" s="348"/>
      <c r="T64" s="348"/>
      <c r="U64" s="348"/>
      <c r="V64" s="348"/>
      <c r="W64" s="348"/>
      <c r="X64" s="348"/>
      <c r="Y64" s="348"/>
      <c r="Z64" s="348"/>
      <c r="AA64" s="348"/>
      <c r="AB64" s="348"/>
      <c r="AC64" s="348"/>
      <c r="AD64" s="348"/>
      <c r="AE64" s="348"/>
      <c r="AF64" s="348"/>
      <c r="AG64" s="348"/>
      <c r="AH64" s="334" t="s">
        <v>194</v>
      </c>
      <c r="AI64" s="348"/>
      <c r="AJ64" s="348"/>
      <c r="AK64" s="369" t="s">
        <v>246</v>
      </c>
    </row>
    <row r="65" spans="1:37" ht="3" customHeight="1" x14ac:dyDescent="0.2">
      <c r="A65" s="348"/>
      <c r="B65" s="335"/>
      <c r="C65" s="348"/>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34"/>
      <c r="AI65" s="348"/>
      <c r="AJ65" s="348"/>
      <c r="AK65" s="348"/>
    </row>
    <row r="66" spans="1:37" ht="15" customHeight="1" x14ac:dyDescent="0.2">
      <c r="A66" s="348"/>
      <c r="B66" s="335" t="s">
        <v>411</v>
      </c>
      <c r="C66" s="348" t="s">
        <v>415</v>
      </c>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34" t="s">
        <v>194</v>
      </c>
      <c r="AI66" s="348"/>
      <c r="AJ66" s="348"/>
      <c r="AK66" s="369" t="s">
        <v>246</v>
      </c>
    </row>
    <row r="67" spans="1:37" ht="3" customHeight="1" x14ac:dyDescent="0.2">
      <c r="A67" s="348"/>
      <c r="B67" s="335"/>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34"/>
      <c r="AI67" s="348"/>
      <c r="AJ67" s="348"/>
      <c r="AK67" s="348"/>
    </row>
    <row r="68" spans="1:37" ht="15" customHeight="1" x14ac:dyDescent="0.2">
      <c r="A68" s="348"/>
      <c r="B68" s="335" t="s">
        <v>411</v>
      </c>
      <c r="C68" s="348" t="s">
        <v>416</v>
      </c>
      <c r="D68" s="348"/>
      <c r="E68" s="348"/>
      <c r="F68" s="348"/>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34" t="s">
        <v>194</v>
      </c>
      <c r="AI68" s="348"/>
      <c r="AJ68" s="348"/>
      <c r="AK68" s="369" t="s">
        <v>246</v>
      </c>
    </row>
    <row r="69" spans="1:37" ht="12" customHeight="1" x14ac:dyDescent="0.2">
      <c r="A69" s="348"/>
      <c r="B69" s="348"/>
      <c r="C69" s="348"/>
      <c r="D69" s="348"/>
      <c r="E69" s="348"/>
      <c r="F69" s="348"/>
      <c r="G69" s="348"/>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48"/>
    </row>
    <row r="70" spans="1:37" ht="15" customHeight="1" x14ac:dyDescent="0.2">
      <c r="A70" s="348"/>
      <c r="B70" s="348" t="s">
        <v>417</v>
      </c>
      <c r="C70" s="348"/>
      <c r="D70" s="348"/>
      <c r="E70" s="348"/>
      <c r="F70" s="348"/>
      <c r="G70" s="348"/>
      <c r="H70" s="348"/>
      <c r="I70" s="348"/>
      <c r="J70" s="348"/>
      <c r="K70" s="348"/>
      <c r="L70" s="348"/>
      <c r="M70" s="348"/>
      <c r="N70" s="348"/>
      <c r="O70" s="348"/>
      <c r="P70" s="348"/>
      <c r="Q70" s="348"/>
      <c r="R70" s="348"/>
      <c r="S70" s="348"/>
      <c r="T70" s="348"/>
      <c r="U70" s="348"/>
      <c r="V70" s="348"/>
      <c r="W70" s="348"/>
      <c r="X70" s="348"/>
      <c r="Y70" s="348"/>
      <c r="Z70" s="348"/>
      <c r="AA70" s="348"/>
      <c r="AB70" s="348"/>
      <c r="AC70" s="348"/>
      <c r="AD70" s="348"/>
      <c r="AE70" s="348"/>
      <c r="AF70" s="348"/>
      <c r="AG70" s="348"/>
      <c r="AH70" s="348"/>
      <c r="AI70" s="348"/>
      <c r="AJ70" s="348"/>
      <c r="AK70" s="348"/>
    </row>
    <row r="71" spans="1:37" ht="10.199999999999999" customHeight="1" x14ac:dyDescent="0.2">
      <c r="A71" s="348"/>
      <c r="B71" s="348"/>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48"/>
      <c r="AI71" s="348"/>
      <c r="AJ71" s="348"/>
      <c r="AK71" s="348"/>
    </row>
    <row r="72" spans="1:37" ht="4.95" customHeight="1" x14ac:dyDescent="0.2">
      <c r="A72" s="348"/>
      <c r="B72" s="748" t="s">
        <v>418</v>
      </c>
      <c r="C72" s="748"/>
      <c r="D72" s="748"/>
      <c r="E72" s="748"/>
      <c r="F72" s="748"/>
      <c r="G72" s="748"/>
      <c r="H72" s="748"/>
      <c r="I72" s="748"/>
      <c r="J72" s="748"/>
      <c r="K72" s="748"/>
      <c r="L72" s="748"/>
      <c r="M72" s="748"/>
      <c r="N72" s="748"/>
      <c r="O72" s="748"/>
      <c r="P72" s="748"/>
      <c r="Q72" s="748"/>
      <c r="R72" s="748"/>
      <c r="S72" s="748"/>
      <c r="T72" s="748"/>
      <c r="U72" s="748"/>
      <c r="V72" s="748"/>
      <c r="W72" s="748"/>
      <c r="X72" s="748"/>
      <c r="Y72" s="748"/>
      <c r="Z72" s="748"/>
      <c r="AA72" s="748"/>
      <c r="AB72" s="748"/>
      <c r="AC72" s="748"/>
      <c r="AD72" s="748"/>
      <c r="AE72" s="748"/>
      <c r="AF72" s="748"/>
      <c r="AG72" s="748"/>
      <c r="AH72" s="748"/>
      <c r="AI72" s="748"/>
      <c r="AJ72" s="748"/>
      <c r="AK72" s="748"/>
    </row>
    <row r="73" spans="1:37" ht="10.199999999999999" customHeight="1" x14ac:dyDescent="0.2">
      <c r="A73" s="348"/>
      <c r="B73" s="348"/>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8"/>
      <c r="AI73" s="348"/>
      <c r="AJ73" s="348"/>
      <c r="AK73" s="348"/>
    </row>
    <row r="74" spans="1:37" ht="4.95" customHeight="1" x14ac:dyDescent="0.2">
      <c r="A74" s="348"/>
      <c r="B74" s="748" t="s">
        <v>418</v>
      </c>
      <c r="C74" s="748"/>
      <c r="D74" s="748"/>
      <c r="E74" s="748"/>
      <c r="F74" s="748"/>
      <c r="G74" s="748"/>
      <c r="H74" s="748"/>
      <c r="I74" s="748"/>
      <c r="J74" s="748"/>
      <c r="K74" s="748"/>
      <c r="L74" s="748"/>
      <c r="M74" s="748"/>
      <c r="N74" s="748"/>
      <c r="O74" s="748"/>
      <c r="P74" s="748"/>
      <c r="Q74" s="748"/>
      <c r="R74" s="748"/>
      <c r="S74" s="748"/>
      <c r="T74" s="748"/>
      <c r="U74" s="748"/>
      <c r="V74" s="748"/>
      <c r="W74" s="748"/>
      <c r="X74" s="748"/>
      <c r="Y74" s="748"/>
      <c r="Z74" s="748"/>
      <c r="AA74" s="748"/>
      <c r="AB74" s="748"/>
      <c r="AC74" s="748"/>
      <c r="AD74" s="748"/>
      <c r="AE74" s="748"/>
      <c r="AF74" s="748"/>
      <c r="AG74" s="748"/>
      <c r="AH74" s="748"/>
      <c r="AI74" s="748"/>
      <c r="AJ74" s="748"/>
      <c r="AK74" s="748"/>
    </row>
    <row r="75" spans="1:37" x14ac:dyDescent="0.2">
      <c r="A75" s="348"/>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row>
    <row r="76" spans="1:37" x14ac:dyDescent="0.2">
      <c r="A76" s="348"/>
      <c r="B76" s="348"/>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c r="AJ76" s="348"/>
      <c r="AK76" s="348"/>
    </row>
    <row r="77" spans="1:37" ht="4.2" customHeight="1" x14ac:dyDescent="0.2">
      <c r="A77" s="348"/>
      <c r="B77" s="348" t="s">
        <v>419</v>
      </c>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t="s">
        <v>420</v>
      </c>
      <c r="AA77" s="348"/>
      <c r="AB77" s="348"/>
      <c r="AC77" s="348"/>
      <c r="AD77" s="348"/>
      <c r="AE77" s="348"/>
      <c r="AF77" s="348"/>
      <c r="AG77" s="348"/>
      <c r="AH77" s="348"/>
      <c r="AI77" s="348"/>
      <c r="AJ77" s="348"/>
      <c r="AK77" s="348"/>
    </row>
    <row r="78" spans="1:37" x14ac:dyDescent="0.2">
      <c r="A78" s="348"/>
      <c r="B78" s="348" t="s">
        <v>421</v>
      </c>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t="s">
        <v>422</v>
      </c>
      <c r="AA78" s="348"/>
      <c r="AB78" s="348"/>
      <c r="AC78" s="348"/>
      <c r="AD78" s="348"/>
      <c r="AE78" s="348"/>
      <c r="AF78" s="348"/>
      <c r="AG78" s="348"/>
      <c r="AH78" s="348"/>
      <c r="AI78" s="348"/>
      <c r="AJ78" s="348"/>
      <c r="AK78" s="348"/>
    </row>
    <row r="79" spans="1:37" x14ac:dyDescent="0.2">
      <c r="A79" s="348"/>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J79" s="348"/>
      <c r="AK79" s="348"/>
    </row>
    <row r="80" spans="1:37" x14ac:dyDescent="0.2">
      <c r="A80" s="348"/>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c r="AJ80" s="348"/>
      <c r="AK80" s="348"/>
    </row>
    <row r="81" spans="1:37" x14ac:dyDescent="0.2">
      <c r="A81" s="348"/>
      <c r="B81" s="348"/>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8"/>
      <c r="AI81" s="348"/>
      <c r="AJ81" s="348"/>
      <c r="AK81" s="348"/>
    </row>
    <row r="82" spans="1:37" x14ac:dyDescent="0.2">
      <c r="A82" s="348"/>
      <c r="B82" s="337" t="s">
        <v>423</v>
      </c>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48"/>
      <c r="AJ82" s="348"/>
      <c r="AK82" s="348"/>
    </row>
  </sheetData>
  <mergeCells count="38">
    <mergeCell ref="B37:L37"/>
    <mergeCell ref="X37:AK37"/>
    <mergeCell ref="J12:AK12"/>
    <mergeCell ref="AM15:AO15"/>
    <mergeCell ref="N17:AK17"/>
    <mergeCell ref="N18:AK18"/>
    <mergeCell ref="J20:AK20"/>
    <mergeCell ref="F23:AK23"/>
    <mergeCell ref="F24:AK24"/>
    <mergeCell ref="J26:V26"/>
    <mergeCell ref="I27:W27"/>
    <mergeCell ref="B30:AK30"/>
    <mergeCell ref="B31:AK31"/>
    <mergeCell ref="B38:L38"/>
    <mergeCell ref="X38:AK38"/>
    <mergeCell ref="B39:L39"/>
    <mergeCell ref="X39:AK39"/>
    <mergeCell ref="B40:L40"/>
    <mergeCell ref="X40:AK40"/>
    <mergeCell ref="B41:L41"/>
    <mergeCell ref="X41:AK41"/>
    <mergeCell ref="B42:L42"/>
    <mergeCell ref="X42:AK42"/>
    <mergeCell ref="C45:M45"/>
    <mergeCell ref="X43:AK43"/>
    <mergeCell ref="B44:L44"/>
    <mergeCell ref="X44:AK44"/>
    <mergeCell ref="Z45:AK45"/>
    <mergeCell ref="C46:L46"/>
    <mergeCell ref="Z46:AK46"/>
    <mergeCell ref="B72:AK72"/>
    <mergeCell ref="B74:AK74"/>
    <mergeCell ref="D47:AK47"/>
    <mergeCell ref="C48:AK48"/>
    <mergeCell ref="D50:AI50"/>
    <mergeCell ref="B53:AD54"/>
    <mergeCell ref="D56:AI56"/>
    <mergeCell ref="B58:AK58"/>
  </mergeCells>
  <conditionalFormatting sqref="AK51">
    <cfRule type="expression" dxfId="53" priority="7">
      <formula>$A$5="YES"</formula>
    </cfRule>
  </conditionalFormatting>
  <conditionalFormatting sqref="AK53">
    <cfRule type="expression" dxfId="52" priority="6">
      <formula>$A$5="YES"</formula>
    </cfRule>
  </conditionalFormatting>
  <conditionalFormatting sqref="AK60">
    <cfRule type="expression" dxfId="51" priority="5">
      <formula>$A$5="YES"</formula>
    </cfRule>
  </conditionalFormatting>
  <conditionalFormatting sqref="AK62">
    <cfRule type="expression" dxfId="50" priority="4">
      <formula>$A$5="YES"</formula>
    </cfRule>
  </conditionalFormatting>
  <conditionalFormatting sqref="AK64">
    <cfRule type="expression" dxfId="49" priority="3">
      <formula>$A$5="YES"</formula>
    </cfRule>
  </conditionalFormatting>
  <conditionalFormatting sqref="AK66">
    <cfRule type="expression" dxfId="48" priority="2">
      <formula>$A$5="YES"</formula>
    </cfRule>
  </conditionalFormatting>
  <conditionalFormatting sqref="AK68">
    <cfRule type="expression" dxfId="47" priority="1">
      <formula>$A$5="YES"</formula>
    </cfRule>
  </conditionalFormatting>
  <printOptions horizontalCentered="1"/>
  <pageMargins left="0.70866141732283472" right="0.70866141732283472" top="0.35433070866141736" bottom="0.35433070866141736" header="0.31496062992125984" footer="0.31496062992125984"/>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O89"/>
  <sheetViews>
    <sheetView showGridLines="0" view="pageBreakPreview" topLeftCell="A6" zoomScaleSheetLayoutView="100" workbookViewId="0">
      <selection activeCell="AQ27" sqref="AQ27"/>
    </sheetView>
  </sheetViews>
  <sheetFormatPr defaultColWidth="8.88671875" defaultRowHeight="10.199999999999999" x14ac:dyDescent="0.2"/>
  <cols>
    <col min="1" max="1" width="8.88671875" style="329"/>
    <col min="2" max="2" width="3.6640625" style="329" customWidth="1"/>
    <col min="3" max="6" width="4.33203125" style="329" customWidth="1"/>
    <col min="7" max="7" width="0.5546875" style="329" customWidth="1"/>
    <col min="8" max="8" width="4.33203125" style="329" customWidth="1"/>
    <col min="9" max="9" width="0.5546875" style="329" customWidth="1"/>
    <col min="10" max="10" width="4.33203125" style="329" customWidth="1"/>
    <col min="11" max="11" width="0.5546875" style="329" customWidth="1"/>
    <col min="12" max="12" width="4.33203125" style="329" customWidth="1"/>
    <col min="13" max="13" width="0.5546875" style="329" customWidth="1"/>
    <col min="14" max="14" width="4.33203125" style="329" customWidth="1"/>
    <col min="15" max="15" width="0.5546875" style="329" customWidth="1"/>
    <col min="16" max="16" width="4.33203125" style="329" customWidth="1"/>
    <col min="17" max="17" width="0.5546875" style="329" customWidth="1"/>
    <col min="18" max="18" width="4.33203125" style="329" customWidth="1"/>
    <col min="19" max="19" width="0.5546875" style="329" customWidth="1"/>
    <col min="20" max="20" width="4.33203125" style="329" customWidth="1"/>
    <col min="21" max="21" width="0.5546875" style="329" customWidth="1"/>
    <col min="22" max="22" width="4.33203125" style="329" customWidth="1"/>
    <col min="23" max="23" width="0.5546875" style="329" customWidth="1"/>
    <col min="24" max="24" width="4.33203125" style="329" customWidth="1"/>
    <col min="25" max="25" width="0.5546875" style="329" customWidth="1"/>
    <col min="26" max="26" width="4.33203125" style="329" customWidth="1"/>
    <col min="27" max="27" width="0.5546875" style="329" customWidth="1"/>
    <col min="28" max="28" width="4.33203125" style="329" customWidth="1"/>
    <col min="29" max="29" width="0.5546875" style="329" customWidth="1"/>
    <col min="30" max="30" width="4.33203125" style="329" customWidth="1"/>
    <col min="31" max="31" width="0.5546875" style="329" customWidth="1"/>
    <col min="32" max="32" width="4.33203125" style="329" customWidth="1"/>
    <col min="33" max="33" width="0.5546875" style="329" customWidth="1"/>
    <col min="34" max="34" width="4.33203125" style="329" customWidth="1"/>
    <col min="35" max="35" width="0.5546875" style="329" customWidth="1"/>
    <col min="36" max="36" width="4.33203125" style="329" customWidth="1"/>
    <col min="37" max="37" width="3.6640625" style="329" customWidth="1"/>
    <col min="38" max="41" width="8.88671875" style="329" customWidth="1"/>
    <col min="42" max="68" width="2.6640625" style="329" customWidth="1"/>
    <col min="69" max="85" width="8.88671875" style="329" customWidth="1"/>
    <col min="86" max="16384" width="8.88671875" style="329"/>
  </cols>
  <sheetData>
    <row r="1" spans="1:67" hidden="1" x14ac:dyDescent="0.2">
      <c r="B1" s="329">
        <v>1</v>
      </c>
      <c r="C1" s="329">
        <v>2</v>
      </c>
      <c r="D1" s="329">
        <v>3</v>
      </c>
      <c r="E1" s="329">
        <v>4</v>
      </c>
      <c r="F1" s="329">
        <v>5</v>
      </c>
      <c r="G1" s="329">
        <v>6</v>
      </c>
      <c r="T1" s="329">
        <v>7</v>
      </c>
      <c r="U1" s="329">
        <v>8</v>
      </c>
      <c r="V1" s="329">
        <v>9</v>
      </c>
      <c r="W1" s="329">
        <v>10</v>
      </c>
      <c r="X1" s="329">
        <v>11</v>
      </c>
      <c r="Y1" s="329">
        <v>12</v>
      </c>
      <c r="Z1" s="329">
        <v>13</v>
      </c>
      <c r="AA1" s="329">
        <v>14</v>
      </c>
      <c r="AB1" s="329">
        <v>15</v>
      </c>
      <c r="AC1" s="329">
        <v>16</v>
      </c>
      <c r="AD1" s="329">
        <v>17</v>
      </c>
      <c r="AE1" s="329">
        <v>18</v>
      </c>
      <c r="AF1" s="329">
        <v>19</v>
      </c>
      <c r="AG1" s="329">
        <v>20</v>
      </c>
      <c r="AH1" s="329">
        <v>21</v>
      </c>
      <c r="AI1" s="329">
        <v>22</v>
      </c>
      <c r="AJ1" s="329">
        <v>23</v>
      </c>
      <c r="AK1" s="329">
        <v>24</v>
      </c>
    </row>
    <row r="3" spans="1:67" ht="15" customHeight="1" x14ac:dyDescent="0.2">
      <c r="A3" s="348"/>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row>
    <row r="4" spans="1:67" ht="15" customHeight="1" thickBot="1" x14ac:dyDescent="0.25">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row>
    <row r="5" spans="1:67" ht="15" customHeight="1" thickBot="1" x14ac:dyDescent="0.25">
      <c r="A5" s="330" t="str">
        <f>'J405'!A5</f>
        <v>NO</v>
      </c>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row>
    <row r="6" spans="1:67" ht="15" customHeight="1" x14ac:dyDescent="0.2">
      <c r="A6" s="348"/>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row>
    <row r="7" spans="1:67" ht="15" customHeight="1" x14ac:dyDescent="0.2">
      <c r="A7" s="348"/>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row>
    <row r="8" spans="1:67" ht="15" customHeight="1" x14ac:dyDescent="0.2">
      <c r="A8" s="348"/>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row>
    <row r="9" spans="1:67" ht="15" customHeight="1" x14ac:dyDescent="0.2">
      <c r="A9" s="348"/>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row>
    <row r="10" spans="1:67" ht="4.2" customHeight="1" x14ac:dyDescent="0.2">
      <c r="A10" s="348"/>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row>
    <row r="11" spans="1:67" ht="4.2" customHeight="1" x14ac:dyDescent="0.2">
      <c r="A11" s="348"/>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row>
    <row r="12" spans="1:67" ht="12" customHeight="1" x14ac:dyDescent="0.25">
      <c r="A12" s="348"/>
      <c r="B12" s="348" t="s">
        <v>384</v>
      </c>
      <c r="C12" s="348"/>
      <c r="D12" s="348"/>
      <c r="E12" s="348"/>
      <c r="F12" s="348"/>
      <c r="G12" s="348"/>
      <c r="H12" s="348"/>
      <c r="I12" s="348"/>
      <c r="J12" s="760" t="str">
        <f>UPPER('TRUST VREALYS QUESTIONNAIRE'!H40&amp;" "&amp;'TRUST VREALYS QUESTIONNAIRE'!M40)</f>
        <v xml:space="preserve"> </v>
      </c>
      <c r="K12" s="760"/>
      <c r="L12" s="760"/>
      <c r="M12" s="760"/>
      <c r="N12" s="760"/>
      <c r="O12" s="760"/>
      <c r="P12" s="760"/>
      <c r="Q12" s="760"/>
      <c r="R12" s="760"/>
      <c r="S12" s="760"/>
      <c r="T12" s="760"/>
      <c r="U12" s="760"/>
      <c r="V12" s="760"/>
      <c r="W12" s="760"/>
      <c r="X12" s="760"/>
      <c r="Y12" s="760"/>
      <c r="Z12" s="760"/>
      <c r="AA12" s="760"/>
      <c r="AB12" s="760"/>
      <c r="AC12" s="760"/>
      <c r="AD12" s="760"/>
      <c r="AE12" s="760"/>
      <c r="AF12" s="760"/>
      <c r="AG12" s="760"/>
      <c r="AH12" s="760"/>
      <c r="AI12" s="760"/>
      <c r="AJ12" s="760"/>
      <c r="AK12" s="760"/>
      <c r="AQ12" s="329">
        <v>1</v>
      </c>
      <c r="AS12" s="329">
        <f>1+AQ12</f>
        <v>2</v>
      </c>
      <c r="AU12" s="329">
        <f>1+AS12</f>
        <v>3</v>
      </c>
      <c r="AW12" s="329">
        <f>1+AU12</f>
        <v>4</v>
      </c>
      <c r="AY12" s="329">
        <f>1+AW12</f>
        <v>5</v>
      </c>
      <c r="BA12" s="329">
        <f>1+AY12</f>
        <v>6</v>
      </c>
      <c r="BC12" s="329">
        <f>1+BA12</f>
        <v>7</v>
      </c>
      <c r="BE12" s="329">
        <f>1+BC12</f>
        <v>8</v>
      </c>
      <c r="BG12" s="329">
        <f>1+BE12</f>
        <v>9</v>
      </c>
      <c r="BI12" s="329">
        <f>1+BG12</f>
        <v>10</v>
      </c>
      <c r="BK12" s="329">
        <f>1+BI12</f>
        <v>11</v>
      </c>
      <c r="BM12" s="329">
        <f>1+BK12</f>
        <v>12</v>
      </c>
      <c r="BO12" s="329">
        <f>1+BM12</f>
        <v>13</v>
      </c>
    </row>
    <row r="13" spans="1:67" ht="4.2" customHeight="1" x14ac:dyDescent="0.2">
      <c r="A13" s="348"/>
      <c r="B13" s="348"/>
      <c r="C13" s="348"/>
      <c r="D13" s="348"/>
      <c r="E13" s="348"/>
      <c r="F13" s="348"/>
      <c r="G13" s="348"/>
      <c r="H13" s="348"/>
      <c r="I13" s="331" t="s">
        <v>424</v>
      </c>
      <c r="J13" s="759" t="s">
        <v>425</v>
      </c>
      <c r="K13" s="759"/>
      <c r="L13" s="759"/>
      <c r="M13" s="759"/>
      <c r="N13" s="759"/>
      <c r="O13" s="759"/>
      <c r="P13" s="759"/>
      <c r="Q13" s="759"/>
      <c r="R13" s="759"/>
      <c r="S13" s="759"/>
      <c r="T13" s="759"/>
      <c r="U13" s="759"/>
      <c r="V13" s="759"/>
      <c r="W13" s="759"/>
      <c r="X13" s="759"/>
      <c r="Y13" s="759"/>
      <c r="Z13" s="759"/>
      <c r="AA13" s="759"/>
      <c r="AB13" s="759"/>
      <c r="AC13" s="759"/>
      <c r="AD13" s="759"/>
      <c r="AE13" s="759"/>
      <c r="AF13" s="759"/>
      <c r="AG13" s="759"/>
      <c r="AH13" s="759"/>
      <c r="AI13" s="759"/>
      <c r="AJ13" s="759"/>
      <c r="AK13" s="759"/>
    </row>
    <row r="14" spans="1:67" ht="7.2" customHeight="1" x14ac:dyDescent="0.2">
      <c r="A14" s="348"/>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row>
    <row r="15" spans="1:67" ht="12" customHeight="1" x14ac:dyDescent="0.25">
      <c r="A15" s="348"/>
      <c r="B15" s="348" t="s">
        <v>386</v>
      </c>
      <c r="C15" s="348"/>
      <c r="D15" s="348"/>
      <c r="E15" s="348"/>
      <c r="F15" s="332" t="str">
        <f>AQ15</f>
        <v/>
      </c>
      <c r="G15" s="348"/>
      <c r="H15" s="332" t="str">
        <f>AS15</f>
        <v/>
      </c>
      <c r="I15" s="348"/>
      <c r="J15" s="332" t="str">
        <f>AU15</f>
        <v/>
      </c>
      <c r="K15" s="348"/>
      <c r="L15" s="332" t="str">
        <f>AW15</f>
        <v/>
      </c>
      <c r="M15" s="348"/>
      <c r="N15" s="332" t="str">
        <f>AY15</f>
        <v/>
      </c>
      <c r="O15" s="348"/>
      <c r="P15" s="332" t="str">
        <f>BA15</f>
        <v/>
      </c>
      <c r="Q15" s="348"/>
      <c r="R15" s="332" t="str">
        <f>BC15</f>
        <v/>
      </c>
      <c r="S15" s="348"/>
      <c r="T15" s="332" t="str">
        <f>BE15</f>
        <v/>
      </c>
      <c r="U15" s="348"/>
      <c r="V15" s="332" t="str">
        <f>BG15</f>
        <v/>
      </c>
      <c r="W15" s="348"/>
      <c r="X15" s="332" t="str">
        <f>BI15</f>
        <v/>
      </c>
      <c r="Y15" s="348"/>
      <c r="Z15" s="332" t="str">
        <f>BK15</f>
        <v/>
      </c>
      <c r="AA15" s="348"/>
      <c r="AB15" s="332" t="str">
        <f>BM15</f>
        <v/>
      </c>
      <c r="AC15" s="348"/>
      <c r="AD15" s="332" t="str">
        <f>BO15</f>
        <v/>
      </c>
      <c r="AE15" s="348"/>
      <c r="AF15" s="348"/>
      <c r="AG15" s="348"/>
      <c r="AH15" s="348"/>
      <c r="AI15" s="348"/>
      <c r="AJ15" s="348"/>
      <c r="AK15" s="348"/>
      <c r="AM15" s="651" t="str">
        <f>SUBSTITUTE('TRUST VREALYS QUESTIONNAIRE'!H41," ","")</f>
        <v/>
      </c>
      <c r="AN15" s="652"/>
      <c r="AO15" s="653"/>
      <c r="AQ15" s="332" t="str">
        <f>MID($AM15,AQ12,1)</f>
        <v/>
      </c>
      <c r="AS15" s="332" t="str">
        <f>MID($AM15,AS12,1)</f>
        <v/>
      </c>
      <c r="AU15" s="332" t="str">
        <f>MID($AM15,AU12,1)</f>
        <v/>
      </c>
      <c r="AW15" s="332" t="str">
        <f>MID($AM15,AW12,1)</f>
        <v/>
      </c>
      <c r="AY15" s="332" t="str">
        <f>MID($AM15,AY12,1)</f>
        <v/>
      </c>
      <c r="BA15" s="332" t="str">
        <f>MID($AM15,BA12,1)</f>
        <v/>
      </c>
      <c r="BC15" s="332" t="str">
        <f>MID($AM15,BC12,1)</f>
        <v/>
      </c>
      <c r="BE15" s="332" t="str">
        <f>MID($AM15,BE12,1)</f>
        <v/>
      </c>
      <c r="BG15" s="332" t="str">
        <f>MID($AM15,BG12,1)</f>
        <v/>
      </c>
      <c r="BI15" s="332" t="str">
        <f>MID($AM15,BI12,1)</f>
        <v/>
      </c>
      <c r="BK15" s="332" t="str">
        <f>MID($AM15,BK12,1)</f>
        <v/>
      </c>
      <c r="BM15" s="332" t="str">
        <f>MID($AM15,BM12,1)</f>
        <v/>
      </c>
      <c r="BO15" s="332" t="str">
        <f>MID($AM15,BO12,1)</f>
        <v/>
      </c>
    </row>
    <row r="16" spans="1:67" ht="7.2" customHeight="1" x14ac:dyDescent="0.2">
      <c r="A16" s="348"/>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row>
    <row r="17" spans="1:43" ht="12" customHeight="1" x14ac:dyDescent="0.25">
      <c r="A17" s="348"/>
      <c r="B17" s="348" t="s">
        <v>387</v>
      </c>
      <c r="C17" s="348"/>
      <c r="D17" s="348"/>
      <c r="E17" s="348"/>
      <c r="F17" s="348"/>
      <c r="G17" s="348"/>
      <c r="H17" s="348"/>
      <c r="I17" s="348"/>
      <c r="J17" s="348"/>
      <c r="K17" s="348"/>
      <c r="L17" s="348"/>
      <c r="M17" s="348"/>
      <c r="N17" s="755" t="s">
        <v>359</v>
      </c>
      <c r="O17" s="755"/>
      <c r="P17" s="755"/>
      <c r="Q17" s="755"/>
      <c r="R17" s="755"/>
      <c r="S17" s="755"/>
      <c r="T17" s="755"/>
      <c r="U17" s="755"/>
      <c r="V17" s="755"/>
      <c r="W17" s="755"/>
      <c r="X17" s="755"/>
      <c r="Y17" s="755"/>
      <c r="Z17" s="755"/>
      <c r="AA17" s="755"/>
      <c r="AB17" s="755"/>
      <c r="AC17" s="755"/>
      <c r="AD17" s="755"/>
      <c r="AE17" s="755"/>
      <c r="AF17" s="755"/>
      <c r="AG17" s="755"/>
      <c r="AH17" s="755"/>
      <c r="AI17" s="755"/>
      <c r="AJ17" s="755"/>
      <c r="AK17" s="755"/>
    </row>
    <row r="18" spans="1:43" ht="4.2" customHeight="1" x14ac:dyDescent="0.2">
      <c r="A18" s="348"/>
      <c r="B18" s="348"/>
      <c r="C18" s="348"/>
      <c r="D18" s="348"/>
      <c r="E18" s="348"/>
      <c r="F18" s="348"/>
      <c r="G18" s="348"/>
      <c r="H18" s="348"/>
      <c r="I18" s="348"/>
      <c r="J18" s="348"/>
      <c r="K18" s="348"/>
      <c r="L18" s="348"/>
      <c r="M18" s="348"/>
      <c r="N18" s="759" t="s">
        <v>426</v>
      </c>
      <c r="O18" s="759"/>
      <c r="P18" s="759"/>
      <c r="Q18" s="759"/>
      <c r="R18" s="759"/>
      <c r="S18" s="759"/>
      <c r="T18" s="759"/>
      <c r="U18" s="759"/>
      <c r="V18" s="759"/>
      <c r="W18" s="759"/>
      <c r="X18" s="759"/>
      <c r="Y18" s="759"/>
      <c r="Z18" s="759"/>
      <c r="AA18" s="759"/>
      <c r="AB18" s="759"/>
      <c r="AC18" s="759"/>
      <c r="AD18" s="759"/>
      <c r="AE18" s="759"/>
      <c r="AF18" s="759"/>
      <c r="AG18" s="759"/>
      <c r="AH18" s="759"/>
      <c r="AI18" s="759"/>
      <c r="AJ18" s="759"/>
      <c r="AK18" s="759"/>
    </row>
    <row r="19" spans="1:43" ht="7.2" customHeight="1" x14ac:dyDescent="0.2">
      <c r="A19" s="348"/>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row>
    <row r="20" spans="1:43" ht="12" customHeight="1" x14ac:dyDescent="0.25">
      <c r="A20" s="348"/>
      <c r="B20" s="348" t="s">
        <v>389</v>
      </c>
      <c r="C20" s="348"/>
      <c r="D20" s="348"/>
      <c r="E20" s="348"/>
      <c r="F20" s="348"/>
      <c r="G20" s="348"/>
      <c r="H20" s="348"/>
      <c r="I20" s="348"/>
      <c r="J20" s="760" t="s">
        <v>359</v>
      </c>
      <c r="K20" s="760"/>
      <c r="L20" s="760"/>
      <c r="M20" s="760"/>
      <c r="N20" s="760"/>
      <c r="O20" s="760"/>
      <c r="P20" s="760"/>
      <c r="Q20" s="760"/>
      <c r="R20" s="760"/>
      <c r="S20" s="760"/>
      <c r="T20" s="760"/>
      <c r="U20" s="760"/>
      <c r="V20" s="760"/>
      <c r="W20" s="760"/>
      <c r="X20" s="760"/>
      <c r="Y20" s="760"/>
      <c r="Z20" s="760"/>
      <c r="AA20" s="760"/>
      <c r="AB20" s="760"/>
      <c r="AC20" s="760"/>
      <c r="AD20" s="760"/>
      <c r="AE20" s="760"/>
      <c r="AF20" s="760"/>
      <c r="AG20" s="760"/>
      <c r="AH20" s="760"/>
      <c r="AI20" s="760"/>
      <c r="AJ20" s="760"/>
      <c r="AK20" s="760"/>
    </row>
    <row r="21" spans="1:43" ht="4.2" customHeight="1" x14ac:dyDescent="0.2">
      <c r="A21" s="348"/>
      <c r="B21" s="348"/>
      <c r="C21" s="348"/>
      <c r="D21" s="348"/>
      <c r="E21" s="348"/>
      <c r="F21" s="348"/>
      <c r="G21" s="348"/>
      <c r="H21" s="348"/>
      <c r="I21" s="331" t="s">
        <v>427</v>
      </c>
      <c r="J21" s="759" t="s">
        <v>428</v>
      </c>
      <c r="K21" s="759"/>
      <c r="L21" s="759"/>
      <c r="M21" s="759"/>
      <c r="N21" s="759"/>
      <c r="O21" s="759"/>
      <c r="P21" s="759"/>
      <c r="Q21" s="759"/>
      <c r="R21" s="759"/>
      <c r="S21" s="759"/>
      <c r="T21" s="759"/>
      <c r="U21" s="759"/>
      <c r="V21" s="759"/>
      <c r="W21" s="759"/>
      <c r="X21" s="759"/>
      <c r="Y21" s="759"/>
      <c r="Z21" s="759"/>
      <c r="AA21" s="759"/>
      <c r="AB21" s="759"/>
      <c r="AC21" s="759"/>
      <c r="AD21" s="759"/>
      <c r="AE21" s="759"/>
      <c r="AF21" s="759"/>
      <c r="AG21" s="759"/>
      <c r="AH21" s="759"/>
      <c r="AI21" s="759"/>
      <c r="AJ21" s="759"/>
      <c r="AK21" s="759"/>
    </row>
    <row r="22" spans="1:43" ht="7.2" customHeight="1" x14ac:dyDescent="0.2">
      <c r="A22" s="348"/>
      <c r="B22" s="348"/>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row>
    <row r="23" spans="1:43" ht="12" customHeight="1" x14ac:dyDescent="0.25">
      <c r="A23" s="348"/>
      <c r="B23" s="348" t="s">
        <v>429</v>
      </c>
      <c r="C23" s="348"/>
      <c r="D23" s="348"/>
      <c r="E23" s="762">
        <f>'TRUST VREALYS QUESTIONNAIRE'!H45</f>
        <v>0</v>
      </c>
      <c r="F23" s="760"/>
      <c r="G23" s="760"/>
      <c r="H23" s="760"/>
      <c r="I23" s="760"/>
      <c r="J23" s="760"/>
      <c r="K23" s="760"/>
      <c r="L23" s="760"/>
      <c r="M23" s="760"/>
      <c r="N23" s="760"/>
      <c r="O23" s="760"/>
      <c r="P23" s="760"/>
      <c r="Q23" s="760"/>
      <c r="R23" s="760"/>
      <c r="S23" s="760"/>
      <c r="T23" s="760"/>
      <c r="U23" s="760"/>
      <c r="V23" s="760"/>
      <c r="W23" s="760"/>
      <c r="X23" s="760"/>
      <c r="Y23" s="760"/>
      <c r="Z23" s="760"/>
      <c r="AA23" s="760"/>
      <c r="AB23" s="760"/>
      <c r="AC23" s="760"/>
      <c r="AD23" s="760"/>
      <c r="AE23" s="760"/>
      <c r="AF23" s="760"/>
      <c r="AG23" s="760"/>
      <c r="AH23" s="760"/>
      <c r="AI23" s="760"/>
      <c r="AJ23" s="760"/>
      <c r="AK23" s="760"/>
    </row>
    <row r="24" spans="1:43" ht="4.2" customHeight="1" x14ac:dyDescent="0.2">
      <c r="A24" s="348"/>
      <c r="B24" s="348"/>
      <c r="C24" s="348"/>
      <c r="D24" s="348"/>
      <c r="E24" s="748" t="s">
        <v>430</v>
      </c>
      <c r="F24" s="748"/>
      <c r="G24" s="748"/>
      <c r="H24" s="748"/>
      <c r="I24" s="748"/>
      <c r="J24" s="748"/>
      <c r="K24" s="748"/>
      <c r="L24" s="748"/>
      <c r="M24" s="748"/>
      <c r="N24" s="748"/>
      <c r="O24" s="748"/>
      <c r="P24" s="748"/>
      <c r="Q24" s="748"/>
      <c r="R24" s="748"/>
      <c r="S24" s="748"/>
      <c r="T24" s="748"/>
      <c r="U24" s="748"/>
      <c r="V24" s="748"/>
      <c r="W24" s="748"/>
      <c r="X24" s="748"/>
      <c r="Y24" s="748"/>
      <c r="Z24" s="748"/>
      <c r="AA24" s="748"/>
      <c r="AB24" s="748"/>
      <c r="AC24" s="748"/>
      <c r="AD24" s="748"/>
      <c r="AE24" s="748"/>
      <c r="AF24" s="748"/>
      <c r="AG24" s="748"/>
      <c r="AH24" s="748"/>
      <c r="AI24" s="748"/>
      <c r="AJ24" s="748"/>
      <c r="AK24" s="748"/>
    </row>
    <row r="25" spans="1:43" ht="7.2" customHeight="1" thickBot="1" x14ac:dyDescent="0.25">
      <c r="A25" s="348"/>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row>
    <row r="26" spans="1:43" ht="15" customHeight="1" thickBot="1" x14ac:dyDescent="0.25">
      <c r="A26" s="348"/>
      <c r="B26" s="348" t="s">
        <v>431</v>
      </c>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M26" s="327" t="s">
        <v>632</v>
      </c>
      <c r="AN26" s="327"/>
      <c r="AO26" s="327"/>
      <c r="AP26" s="499"/>
      <c r="AQ26" s="328" t="str">
        <f>IF('TRUST VREALYS QUESTIONNAIRE'!H46="yes","yes",IF('TRUST VREALYS QUESTIONNAIRE'!H46="JA","yes","no"))</f>
        <v>no</v>
      </c>
    </row>
    <row r="27" spans="1:43" ht="12" customHeight="1" x14ac:dyDescent="0.2">
      <c r="A27" s="348"/>
      <c r="B27" s="766" t="str">
        <f>IF(AQ26="yes",'J417(1)'!AM27,'J417(1)'!AM29)</f>
        <v>I never fulfilled the role and was never before appointed as a trustee of a trust, but will receive assistance from the accountant / auditor.</v>
      </c>
      <c r="C27" s="766"/>
      <c r="D27" s="766"/>
      <c r="E27" s="766"/>
      <c r="F27" s="766"/>
      <c r="G27" s="766"/>
      <c r="H27" s="766"/>
      <c r="I27" s="766"/>
      <c r="J27" s="766"/>
      <c r="K27" s="766"/>
      <c r="L27" s="766"/>
      <c r="M27" s="766"/>
      <c r="N27" s="766"/>
      <c r="O27" s="766"/>
      <c r="P27" s="766"/>
      <c r="Q27" s="766"/>
      <c r="R27" s="766"/>
      <c r="S27" s="766"/>
      <c r="T27" s="766"/>
      <c r="U27" s="766"/>
      <c r="V27" s="766"/>
      <c r="W27" s="766"/>
      <c r="X27" s="766"/>
      <c r="Y27" s="766"/>
      <c r="Z27" s="766"/>
      <c r="AA27" s="766"/>
      <c r="AB27" s="766"/>
      <c r="AC27" s="766"/>
      <c r="AD27" s="766"/>
      <c r="AE27" s="766"/>
      <c r="AF27" s="766"/>
      <c r="AG27" s="766"/>
      <c r="AH27" s="766"/>
      <c r="AI27" s="766"/>
      <c r="AJ27" s="766"/>
      <c r="AK27" s="766"/>
      <c r="AM27" s="329" t="str">
        <f>"I previously fulfilled / am fulfilling the role of trustee and was / is appointed as a trustee of the "&amp;UPPER('TRUST VREALYS QUESTIONNAIRE'!I46)&amp;"."</f>
        <v>I previously fulfilled / am fulfilling the role of trustee and was / is appointed as a trustee of the .</v>
      </c>
    </row>
    <row r="28" spans="1:43" ht="4.2" customHeight="1" x14ac:dyDescent="0.2">
      <c r="A28" s="348"/>
      <c r="B28" s="767"/>
      <c r="C28" s="767"/>
      <c r="D28" s="767"/>
      <c r="E28" s="767"/>
      <c r="F28" s="767"/>
      <c r="G28" s="767"/>
      <c r="H28" s="767"/>
      <c r="I28" s="767"/>
      <c r="J28" s="767"/>
      <c r="K28" s="767"/>
      <c r="L28" s="767"/>
      <c r="M28" s="767"/>
      <c r="N28" s="767"/>
      <c r="O28" s="767"/>
      <c r="P28" s="767"/>
      <c r="Q28" s="767"/>
      <c r="R28" s="767"/>
      <c r="S28" s="767"/>
      <c r="T28" s="767"/>
      <c r="U28" s="767"/>
      <c r="V28" s="767"/>
      <c r="W28" s="767"/>
      <c r="X28" s="767"/>
      <c r="Y28" s="767"/>
      <c r="Z28" s="767"/>
      <c r="AA28" s="767"/>
      <c r="AB28" s="767"/>
      <c r="AC28" s="767"/>
      <c r="AD28" s="767"/>
      <c r="AE28" s="767"/>
      <c r="AF28" s="767"/>
      <c r="AG28" s="767"/>
      <c r="AH28" s="767"/>
      <c r="AI28" s="767"/>
      <c r="AJ28" s="767"/>
      <c r="AK28" s="767"/>
    </row>
    <row r="29" spans="1:43" ht="12" customHeight="1" x14ac:dyDescent="0.2">
      <c r="A29" s="348"/>
      <c r="B29" s="767"/>
      <c r="C29" s="767"/>
      <c r="D29" s="767"/>
      <c r="E29" s="767"/>
      <c r="F29" s="767"/>
      <c r="G29" s="767"/>
      <c r="H29" s="767"/>
      <c r="I29" s="767"/>
      <c r="J29" s="767"/>
      <c r="K29" s="767"/>
      <c r="L29" s="767"/>
      <c r="M29" s="767"/>
      <c r="N29" s="767"/>
      <c r="O29" s="767"/>
      <c r="P29" s="767"/>
      <c r="Q29" s="767"/>
      <c r="R29" s="767"/>
      <c r="S29" s="767"/>
      <c r="T29" s="767"/>
      <c r="U29" s="767"/>
      <c r="V29" s="767"/>
      <c r="W29" s="767"/>
      <c r="X29" s="767"/>
      <c r="Y29" s="767"/>
      <c r="Z29" s="767"/>
      <c r="AA29" s="767"/>
      <c r="AB29" s="767"/>
      <c r="AC29" s="767"/>
      <c r="AD29" s="767"/>
      <c r="AE29" s="767"/>
      <c r="AF29" s="767"/>
      <c r="AG29" s="767"/>
      <c r="AH29" s="767"/>
      <c r="AI29" s="767"/>
      <c r="AJ29" s="767"/>
      <c r="AK29" s="767"/>
      <c r="AM29" s="329" t="s">
        <v>447</v>
      </c>
    </row>
    <row r="30" spans="1:43" ht="4.2" customHeight="1" x14ac:dyDescent="0.2">
      <c r="A30" s="348"/>
      <c r="B30" s="748" t="s">
        <v>432</v>
      </c>
      <c r="C30" s="748"/>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8"/>
      <c r="AB30" s="748"/>
      <c r="AC30" s="748"/>
      <c r="AD30" s="748"/>
      <c r="AE30" s="748"/>
      <c r="AF30" s="748"/>
      <c r="AG30" s="748"/>
      <c r="AH30" s="748"/>
      <c r="AI30" s="748"/>
      <c r="AJ30" s="748"/>
      <c r="AK30" s="748"/>
    </row>
    <row r="31" spans="1:43" ht="12" customHeight="1" x14ac:dyDescent="0.2">
      <c r="A31" s="348"/>
      <c r="B31" s="348"/>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row>
    <row r="32" spans="1:43" ht="4.2" customHeight="1" x14ac:dyDescent="0.2">
      <c r="A32" s="348"/>
      <c r="B32" s="748" t="s">
        <v>432</v>
      </c>
      <c r="C32" s="748"/>
      <c r="D32" s="748"/>
      <c r="E32" s="748"/>
      <c r="F32" s="748"/>
      <c r="G32" s="748"/>
      <c r="H32" s="748"/>
      <c r="I32" s="748"/>
      <c r="J32" s="748"/>
      <c r="K32" s="748"/>
      <c r="L32" s="748"/>
      <c r="M32" s="748"/>
      <c r="N32" s="748"/>
      <c r="O32" s="748"/>
      <c r="P32" s="748"/>
      <c r="Q32" s="748"/>
      <c r="R32" s="748"/>
      <c r="S32" s="748"/>
      <c r="T32" s="748"/>
      <c r="U32" s="748"/>
      <c r="V32" s="748"/>
      <c r="W32" s="748"/>
      <c r="X32" s="748"/>
      <c r="Y32" s="748"/>
      <c r="Z32" s="748"/>
      <c r="AA32" s="748"/>
      <c r="AB32" s="748"/>
      <c r="AC32" s="748"/>
      <c r="AD32" s="748"/>
      <c r="AE32" s="748"/>
      <c r="AF32" s="748"/>
      <c r="AG32" s="748"/>
      <c r="AH32" s="748"/>
      <c r="AI32" s="748"/>
      <c r="AJ32" s="748"/>
      <c r="AK32" s="748"/>
    </row>
    <row r="33" spans="1:37" ht="12" customHeight="1" x14ac:dyDescent="0.2">
      <c r="A33" s="348"/>
      <c r="B33" s="348"/>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row>
    <row r="34" spans="1:37" ht="15" customHeight="1" x14ac:dyDescent="0.2">
      <c r="A34" s="348"/>
      <c r="B34" s="768" t="s">
        <v>433</v>
      </c>
      <c r="C34" s="661"/>
      <c r="D34" s="661"/>
      <c r="E34" s="661"/>
      <c r="F34" s="661"/>
      <c r="G34" s="661"/>
      <c r="H34" s="661"/>
      <c r="I34" s="661"/>
      <c r="J34" s="661"/>
      <c r="K34" s="661"/>
      <c r="L34" s="661"/>
      <c r="M34" s="661"/>
      <c r="N34" s="661"/>
      <c r="O34" s="661"/>
      <c r="P34" s="661"/>
      <c r="Q34" s="661"/>
      <c r="R34" s="661"/>
      <c r="S34" s="661"/>
      <c r="T34" s="661"/>
      <c r="U34" s="661"/>
      <c r="V34" s="661"/>
      <c r="W34" s="661"/>
      <c r="X34" s="661"/>
      <c r="Y34" s="661"/>
      <c r="Z34" s="661"/>
      <c r="AA34" s="661"/>
      <c r="AB34" s="661"/>
      <c r="AC34" s="661"/>
      <c r="AD34" s="661"/>
      <c r="AE34" s="661"/>
      <c r="AF34" s="661"/>
      <c r="AG34" s="661"/>
      <c r="AH34" s="661"/>
      <c r="AI34" s="661"/>
      <c r="AJ34" s="661"/>
      <c r="AK34" s="661"/>
    </row>
    <row r="35" spans="1:37" ht="8.4" customHeight="1" x14ac:dyDescent="0.2">
      <c r="A35" s="348"/>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1"/>
      <c r="AK35" s="661"/>
    </row>
    <row r="36" spans="1:37" ht="12" customHeight="1" x14ac:dyDescent="0.25">
      <c r="A36" s="348"/>
      <c r="B36" s="763">
        <f>'TRUST VREALYS QUESTIONNAIRE'!H24</f>
        <v>0</v>
      </c>
      <c r="C36" s="760"/>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row>
    <row r="37" spans="1:37" ht="4.2" customHeight="1" x14ac:dyDescent="0.2">
      <c r="A37" s="348"/>
      <c r="B37" s="748" t="s">
        <v>432</v>
      </c>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row>
    <row r="38" spans="1:37" ht="15" customHeight="1" x14ac:dyDescent="0.2">
      <c r="A38" s="348"/>
      <c r="B38" s="348" t="s">
        <v>397</v>
      </c>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row>
    <row r="39" spans="1:37" ht="12" customHeight="1" x14ac:dyDescent="0.2">
      <c r="A39" s="348"/>
      <c r="B39" s="348"/>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8"/>
    </row>
    <row r="40" spans="1:37" ht="15" customHeight="1" x14ac:dyDescent="0.2">
      <c r="A40" s="348"/>
      <c r="B40" s="348" t="s">
        <v>398</v>
      </c>
      <c r="C40" s="334"/>
      <c r="D40" s="334"/>
      <c r="E40" s="334"/>
      <c r="F40" s="334"/>
      <c r="G40" s="334"/>
      <c r="H40" s="334"/>
      <c r="I40" s="334"/>
      <c r="J40" s="334"/>
      <c r="K40" s="334"/>
      <c r="L40" s="334"/>
      <c r="M40" s="334"/>
      <c r="N40" s="334"/>
      <c r="O40" s="334"/>
      <c r="P40" s="334"/>
      <c r="Q40" s="334"/>
      <c r="R40" s="334"/>
      <c r="S40" s="334"/>
      <c r="T40" s="334"/>
      <c r="U40" s="334"/>
      <c r="V40" s="334"/>
      <c r="W40" s="334"/>
      <c r="X40" s="348" t="s">
        <v>253</v>
      </c>
      <c r="Y40" s="348"/>
      <c r="Z40" s="348"/>
      <c r="AA40" s="348"/>
      <c r="AB40" s="348"/>
      <c r="AC40" s="348"/>
      <c r="AD40" s="348"/>
      <c r="AE40" s="348"/>
      <c r="AF40" s="348"/>
      <c r="AG40" s="348"/>
      <c r="AH40" s="348"/>
      <c r="AI40" s="348"/>
      <c r="AJ40" s="348"/>
      <c r="AK40" s="348"/>
    </row>
    <row r="41" spans="1:37" ht="4.2" customHeight="1" x14ac:dyDescent="0.2">
      <c r="A41" s="348"/>
      <c r="B41" s="348"/>
      <c r="C41" s="334"/>
      <c r="D41" s="334"/>
      <c r="E41" s="334"/>
      <c r="F41" s="334"/>
      <c r="G41" s="334"/>
      <c r="H41" s="334"/>
      <c r="I41" s="334"/>
      <c r="J41" s="334"/>
      <c r="K41" s="334"/>
      <c r="L41" s="334"/>
      <c r="M41" s="334"/>
      <c r="N41" s="334"/>
      <c r="O41" s="334"/>
      <c r="P41" s="334"/>
      <c r="Q41" s="334"/>
      <c r="R41" s="334"/>
      <c r="S41" s="334"/>
      <c r="T41" s="334"/>
      <c r="U41" s="334"/>
      <c r="V41" s="334"/>
      <c r="W41" s="334"/>
      <c r="X41" s="348"/>
      <c r="Y41" s="348"/>
      <c r="Z41" s="348"/>
      <c r="AA41" s="348"/>
      <c r="AB41" s="348"/>
      <c r="AC41" s="348"/>
      <c r="AD41" s="348"/>
      <c r="AE41" s="348"/>
      <c r="AF41" s="348"/>
      <c r="AG41" s="348"/>
      <c r="AH41" s="348"/>
      <c r="AI41" s="348"/>
      <c r="AJ41" s="348"/>
      <c r="AK41" s="348"/>
    </row>
    <row r="42" spans="1:37" ht="12" customHeight="1" x14ac:dyDescent="0.25">
      <c r="A42" s="348"/>
      <c r="B42" s="753" t="str">
        <f>UPPER('TRUST VREALYS QUESTIONNAIRE'!H44)</f>
        <v/>
      </c>
      <c r="C42" s="753"/>
      <c r="D42" s="753"/>
      <c r="E42" s="753"/>
      <c r="F42" s="753"/>
      <c r="G42" s="753"/>
      <c r="H42" s="753"/>
      <c r="I42" s="753"/>
      <c r="J42" s="753"/>
      <c r="K42" s="753"/>
      <c r="L42" s="753"/>
      <c r="M42" s="348"/>
      <c r="N42" s="348"/>
      <c r="O42" s="348"/>
      <c r="P42" s="348"/>
      <c r="Q42" s="348"/>
      <c r="R42" s="348"/>
      <c r="S42" s="348"/>
      <c r="T42" s="348"/>
      <c r="U42" s="348"/>
      <c r="V42" s="348"/>
      <c r="W42" s="348"/>
      <c r="X42" s="753" t="str">
        <f>UPPER('TRUST VREALYS QUESTIONNAIRE'!H43)</f>
        <v/>
      </c>
      <c r="Y42" s="753"/>
      <c r="Z42" s="753"/>
      <c r="AA42" s="753"/>
      <c r="AB42" s="753"/>
      <c r="AC42" s="753"/>
      <c r="AD42" s="753"/>
      <c r="AE42" s="753"/>
      <c r="AF42" s="753"/>
      <c r="AG42" s="753"/>
      <c r="AH42" s="753"/>
      <c r="AI42" s="753"/>
      <c r="AJ42" s="753"/>
      <c r="AK42" s="753"/>
    </row>
    <row r="43" spans="1:37" ht="4.2" customHeight="1" x14ac:dyDescent="0.2">
      <c r="A43" s="348"/>
      <c r="B43" s="759" t="s">
        <v>434</v>
      </c>
      <c r="C43" s="759"/>
      <c r="D43" s="759"/>
      <c r="E43" s="759"/>
      <c r="F43" s="759"/>
      <c r="G43" s="759"/>
      <c r="H43" s="759"/>
      <c r="I43" s="759"/>
      <c r="J43" s="759"/>
      <c r="K43" s="759"/>
      <c r="L43" s="759"/>
      <c r="M43" s="348"/>
      <c r="N43" s="348"/>
      <c r="O43" s="348"/>
      <c r="P43" s="348"/>
      <c r="Q43" s="348"/>
      <c r="R43" s="348"/>
      <c r="S43" s="348"/>
      <c r="T43" s="348"/>
      <c r="U43" s="348"/>
      <c r="V43" s="348"/>
      <c r="W43" s="348"/>
      <c r="X43" s="748" t="s">
        <v>435</v>
      </c>
      <c r="Y43" s="748"/>
      <c r="Z43" s="748"/>
      <c r="AA43" s="748"/>
      <c r="AB43" s="748"/>
      <c r="AC43" s="748"/>
      <c r="AD43" s="748"/>
      <c r="AE43" s="748"/>
      <c r="AF43" s="748"/>
      <c r="AG43" s="748"/>
      <c r="AH43" s="748"/>
      <c r="AI43" s="748"/>
      <c r="AJ43" s="748"/>
      <c r="AK43" s="748"/>
    </row>
    <row r="44" spans="1:37" ht="12" customHeight="1" x14ac:dyDescent="0.25">
      <c r="A44" s="348"/>
      <c r="B44" s="753" t="str">
        <f>UPPER('TRUST VREALYS QUESTIONNAIRE'!K44)</f>
        <v/>
      </c>
      <c r="C44" s="753"/>
      <c r="D44" s="753"/>
      <c r="E44" s="753"/>
      <c r="F44" s="753"/>
      <c r="G44" s="753"/>
      <c r="H44" s="753"/>
      <c r="I44" s="753"/>
      <c r="J44" s="753"/>
      <c r="K44" s="753"/>
      <c r="L44" s="753"/>
      <c r="M44" s="348"/>
      <c r="N44" s="348"/>
      <c r="O44" s="348"/>
      <c r="P44" s="348"/>
      <c r="Q44" s="348"/>
      <c r="R44" s="348"/>
      <c r="S44" s="348"/>
      <c r="T44" s="348"/>
      <c r="U44" s="348"/>
      <c r="V44" s="348"/>
      <c r="W44" s="348"/>
      <c r="X44" s="753" t="str">
        <f>UPPER('TRUST VREALYS QUESTIONNAIRE'!K43)</f>
        <v/>
      </c>
      <c r="Y44" s="753"/>
      <c r="Z44" s="753"/>
      <c r="AA44" s="753"/>
      <c r="AB44" s="753"/>
      <c r="AC44" s="753"/>
      <c r="AD44" s="753"/>
      <c r="AE44" s="753"/>
      <c r="AF44" s="753"/>
      <c r="AG44" s="753"/>
      <c r="AH44" s="753"/>
      <c r="AI44" s="753"/>
      <c r="AJ44" s="753"/>
      <c r="AK44" s="753"/>
    </row>
    <row r="45" spans="1:37" ht="4.2" customHeight="1" x14ac:dyDescent="0.2">
      <c r="A45" s="348"/>
      <c r="B45" s="759" t="s">
        <v>434</v>
      </c>
      <c r="C45" s="759"/>
      <c r="D45" s="759"/>
      <c r="E45" s="759"/>
      <c r="F45" s="759"/>
      <c r="G45" s="759"/>
      <c r="H45" s="759"/>
      <c r="I45" s="759"/>
      <c r="J45" s="759"/>
      <c r="K45" s="759"/>
      <c r="L45" s="759"/>
      <c r="M45" s="348"/>
      <c r="N45" s="348"/>
      <c r="O45" s="348"/>
      <c r="P45" s="348"/>
      <c r="Q45" s="348"/>
      <c r="R45" s="348"/>
      <c r="S45" s="348"/>
      <c r="T45" s="348"/>
      <c r="U45" s="348"/>
      <c r="V45" s="348"/>
      <c r="W45" s="348"/>
      <c r="X45" s="748" t="s">
        <v>435</v>
      </c>
      <c r="Y45" s="748"/>
      <c r="Z45" s="748"/>
      <c r="AA45" s="748"/>
      <c r="AB45" s="748"/>
      <c r="AC45" s="748"/>
      <c r="AD45" s="748"/>
      <c r="AE45" s="748"/>
      <c r="AF45" s="748"/>
      <c r="AG45" s="748"/>
      <c r="AH45" s="748"/>
      <c r="AI45" s="748"/>
      <c r="AJ45" s="748"/>
      <c r="AK45" s="748"/>
    </row>
    <row r="46" spans="1:37" ht="12" customHeight="1" x14ac:dyDescent="0.25">
      <c r="A46" s="348"/>
      <c r="B46" s="753" t="str">
        <f>UPPER('TRUST VREALYS QUESTIONNAIRE'!N44)</f>
        <v/>
      </c>
      <c r="C46" s="753"/>
      <c r="D46" s="753"/>
      <c r="E46" s="753"/>
      <c r="F46" s="753"/>
      <c r="G46" s="753"/>
      <c r="H46" s="753"/>
      <c r="I46" s="753"/>
      <c r="J46" s="753"/>
      <c r="K46" s="753"/>
      <c r="L46" s="753"/>
      <c r="M46" s="348"/>
      <c r="N46" s="348"/>
      <c r="O46" s="348"/>
      <c r="P46" s="348"/>
      <c r="Q46" s="348"/>
      <c r="R46" s="348"/>
      <c r="S46" s="348"/>
      <c r="T46" s="348"/>
      <c r="U46" s="348"/>
      <c r="V46" s="348"/>
      <c r="W46" s="348"/>
      <c r="X46" s="753" t="str">
        <f>UPPER('TRUST VREALYS QUESTIONNAIRE'!N43)</f>
        <v/>
      </c>
      <c r="Y46" s="753"/>
      <c r="Z46" s="753"/>
      <c r="AA46" s="753"/>
      <c r="AB46" s="753"/>
      <c r="AC46" s="753"/>
      <c r="AD46" s="753"/>
      <c r="AE46" s="753"/>
      <c r="AF46" s="753"/>
      <c r="AG46" s="753"/>
      <c r="AH46" s="753"/>
      <c r="AI46" s="753"/>
      <c r="AJ46" s="753"/>
      <c r="AK46" s="753"/>
    </row>
    <row r="47" spans="1:37" ht="4.2" customHeight="1" x14ac:dyDescent="0.2">
      <c r="A47" s="348"/>
      <c r="B47" s="759" t="s">
        <v>434</v>
      </c>
      <c r="C47" s="759"/>
      <c r="D47" s="759"/>
      <c r="E47" s="759"/>
      <c r="F47" s="759"/>
      <c r="G47" s="759"/>
      <c r="H47" s="759"/>
      <c r="I47" s="759"/>
      <c r="J47" s="759"/>
      <c r="K47" s="759"/>
      <c r="L47" s="759"/>
      <c r="M47" s="348"/>
      <c r="N47" s="348"/>
      <c r="O47" s="348"/>
      <c r="P47" s="348"/>
      <c r="Q47" s="348"/>
      <c r="R47" s="348"/>
      <c r="S47" s="348"/>
      <c r="T47" s="348"/>
      <c r="U47" s="348"/>
      <c r="V47" s="348"/>
      <c r="W47" s="348"/>
      <c r="X47" s="748" t="s">
        <v>435</v>
      </c>
      <c r="Y47" s="748"/>
      <c r="Z47" s="748"/>
      <c r="AA47" s="748"/>
      <c r="AB47" s="748"/>
      <c r="AC47" s="748"/>
      <c r="AD47" s="748"/>
      <c r="AE47" s="748"/>
      <c r="AF47" s="748"/>
      <c r="AG47" s="748"/>
      <c r="AH47" s="748"/>
      <c r="AI47" s="748"/>
      <c r="AJ47" s="748"/>
      <c r="AK47" s="748"/>
    </row>
    <row r="48" spans="1:37" ht="12" customHeight="1" x14ac:dyDescent="0.25">
      <c r="A48" s="348"/>
      <c r="B48" s="753" t="s">
        <v>631</v>
      </c>
      <c r="C48" s="753"/>
      <c r="D48" s="753"/>
      <c r="E48" s="753"/>
      <c r="F48" s="753"/>
      <c r="G48" s="753"/>
      <c r="H48" s="753"/>
      <c r="I48" s="753"/>
      <c r="J48" s="753"/>
      <c r="K48" s="753"/>
      <c r="L48" s="753"/>
      <c r="M48" s="348"/>
      <c r="N48" s="348"/>
      <c r="O48" s="348"/>
      <c r="P48" s="348"/>
      <c r="Q48" s="348"/>
      <c r="R48" s="348"/>
      <c r="S48" s="348"/>
      <c r="T48" s="348"/>
      <c r="U48" s="348"/>
      <c r="V48" s="348"/>
      <c r="W48" s="348"/>
      <c r="X48" s="753"/>
      <c r="Y48" s="753"/>
      <c r="Z48" s="753"/>
      <c r="AA48" s="753"/>
      <c r="AB48" s="753"/>
      <c r="AC48" s="753"/>
      <c r="AD48" s="753"/>
      <c r="AE48" s="753"/>
      <c r="AF48" s="753"/>
      <c r="AG48" s="753"/>
      <c r="AH48" s="753"/>
      <c r="AI48" s="753"/>
      <c r="AJ48" s="753"/>
      <c r="AK48" s="753"/>
    </row>
    <row r="49" spans="1:37" ht="4.2" customHeight="1" x14ac:dyDescent="0.2">
      <c r="A49" s="348"/>
      <c r="B49" s="759" t="s">
        <v>434</v>
      </c>
      <c r="C49" s="759"/>
      <c r="D49" s="759"/>
      <c r="E49" s="759"/>
      <c r="F49" s="759"/>
      <c r="G49" s="759"/>
      <c r="H49" s="759"/>
      <c r="I49" s="759"/>
      <c r="J49" s="759"/>
      <c r="K49" s="759"/>
      <c r="L49" s="759"/>
      <c r="M49" s="348"/>
      <c r="N49" s="348"/>
      <c r="O49" s="348"/>
      <c r="P49" s="348"/>
      <c r="Q49" s="348"/>
      <c r="R49" s="348"/>
      <c r="S49" s="348"/>
      <c r="T49" s="348"/>
      <c r="U49" s="348"/>
      <c r="V49" s="348"/>
      <c r="W49" s="348"/>
      <c r="X49" s="748" t="s">
        <v>435</v>
      </c>
      <c r="Y49" s="748"/>
      <c r="Z49" s="748"/>
      <c r="AA49" s="748"/>
      <c r="AB49" s="748"/>
      <c r="AC49" s="748"/>
      <c r="AD49" s="748"/>
      <c r="AE49" s="748"/>
      <c r="AF49" s="748"/>
      <c r="AG49" s="748"/>
      <c r="AH49" s="748"/>
      <c r="AI49" s="748"/>
      <c r="AJ49" s="748"/>
      <c r="AK49" s="748"/>
    </row>
    <row r="50" spans="1:37" ht="12" customHeight="1" x14ac:dyDescent="0.25">
      <c r="A50" s="348"/>
      <c r="B50" s="348" t="s">
        <v>401</v>
      </c>
      <c r="C50" s="754">
        <f>'TRUST VREALYS QUESTIONNAIRE'!H42</f>
        <v>0</v>
      </c>
      <c r="D50" s="753"/>
      <c r="E50" s="753"/>
      <c r="F50" s="753"/>
      <c r="G50" s="753"/>
      <c r="H50" s="753"/>
      <c r="I50" s="753"/>
      <c r="J50" s="753"/>
      <c r="K50" s="753"/>
      <c r="L50" s="753"/>
      <c r="M50" s="348"/>
      <c r="N50" s="348"/>
      <c r="O50" s="348"/>
      <c r="P50" s="348"/>
      <c r="Q50" s="348"/>
      <c r="R50" s="348"/>
      <c r="S50" s="348"/>
      <c r="T50" s="348"/>
      <c r="U50" s="348"/>
      <c r="V50" s="348"/>
      <c r="W50" s="348"/>
      <c r="X50" s="348" t="s">
        <v>402</v>
      </c>
      <c r="Y50" s="348"/>
      <c r="Z50" s="753"/>
      <c r="AA50" s="753"/>
      <c r="AB50" s="753"/>
      <c r="AC50" s="753"/>
      <c r="AD50" s="753"/>
      <c r="AE50" s="753"/>
      <c r="AF50" s="753"/>
      <c r="AG50" s="753"/>
      <c r="AH50" s="753"/>
      <c r="AI50" s="753"/>
      <c r="AJ50" s="753"/>
      <c r="AK50" s="753"/>
    </row>
    <row r="51" spans="1:37" ht="4.2" customHeight="1" x14ac:dyDescent="0.2">
      <c r="A51" s="348"/>
      <c r="B51" s="348"/>
      <c r="C51" s="748" t="s">
        <v>436</v>
      </c>
      <c r="D51" s="748"/>
      <c r="E51" s="748"/>
      <c r="F51" s="748"/>
      <c r="G51" s="748"/>
      <c r="H51" s="748"/>
      <c r="I51" s="748"/>
      <c r="J51" s="748"/>
      <c r="K51" s="748"/>
      <c r="L51" s="748"/>
      <c r="M51" s="348"/>
      <c r="N51" s="348"/>
      <c r="O51" s="348"/>
      <c r="P51" s="348"/>
      <c r="Q51" s="348"/>
      <c r="R51" s="348"/>
      <c r="S51" s="348"/>
      <c r="T51" s="348"/>
      <c r="U51" s="348"/>
      <c r="V51" s="348"/>
      <c r="W51" s="348"/>
      <c r="X51" s="348"/>
      <c r="Y51" s="348"/>
      <c r="Z51" s="748" t="s">
        <v>437</v>
      </c>
      <c r="AA51" s="748"/>
      <c r="AB51" s="748"/>
      <c r="AC51" s="748"/>
      <c r="AD51" s="748"/>
      <c r="AE51" s="748"/>
      <c r="AF51" s="748"/>
      <c r="AG51" s="748"/>
      <c r="AH51" s="748"/>
      <c r="AI51" s="748"/>
      <c r="AJ51" s="748"/>
      <c r="AK51" s="748"/>
    </row>
    <row r="52" spans="1:37" ht="12" customHeight="1" x14ac:dyDescent="0.25">
      <c r="A52" s="348"/>
      <c r="B52" s="348" t="s">
        <v>404</v>
      </c>
      <c r="C52" s="348"/>
      <c r="D52" s="749">
        <f>'TRUST VREALYS QUESTIONNAIRE'!K42</f>
        <v>0</v>
      </c>
      <c r="E52" s="750"/>
      <c r="F52" s="750"/>
      <c r="G52" s="750"/>
      <c r="H52" s="750"/>
      <c r="I52" s="750"/>
      <c r="J52" s="750"/>
      <c r="K52" s="750"/>
      <c r="L52" s="750"/>
      <c r="M52" s="750"/>
      <c r="N52" s="750"/>
      <c r="O52" s="750"/>
      <c r="P52" s="750"/>
      <c r="Q52" s="750"/>
      <c r="R52" s="750"/>
      <c r="S52" s="750"/>
      <c r="T52" s="750"/>
      <c r="U52" s="750"/>
      <c r="V52" s="750"/>
      <c r="W52" s="750"/>
      <c r="X52" s="750"/>
      <c r="Y52" s="750"/>
      <c r="Z52" s="750"/>
      <c r="AA52" s="750"/>
      <c r="AB52" s="750"/>
      <c r="AC52" s="750"/>
      <c r="AD52" s="750"/>
      <c r="AE52" s="750"/>
      <c r="AF52" s="750"/>
      <c r="AG52" s="750"/>
      <c r="AH52" s="750"/>
      <c r="AI52" s="750"/>
      <c r="AJ52" s="750"/>
      <c r="AK52" s="750"/>
    </row>
    <row r="53" spans="1:37" ht="4.2" customHeight="1" x14ac:dyDescent="0.2">
      <c r="A53" s="348"/>
      <c r="B53" s="348"/>
      <c r="C53" s="748" t="s">
        <v>438</v>
      </c>
      <c r="D53" s="748"/>
      <c r="E53" s="748"/>
      <c r="F53" s="748"/>
      <c r="G53" s="748"/>
      <c r="H53" s="748"/>
      <c r="I53" s="748"/>
      <c r="J53" s="748"/>
      <c r="K53" s="748"/>
      <c r="L53" s="748"/>
      <c r="M53" s="748"/>
      <c r="N53" s="748"/>
      <c r="O53" s="748"/>
      <c r="P53" s="748"/>
      <c r="Q53" s="748"/>
      <c r="R53" s="748"/>
      <c r="S53" s="748"/>
      <c r="T53" s="748"/>
      <c r="U53" s="748"/>
      <c r="V53" s="748"/>
      <c r="W53" s="748"/>
      <c r="X53" s="748"/>
      <c r="Y53" s="748"/>
      <c r="Z53" s="748"/>
      <c r="AA53" s="748"/>
      <c r="AB53" s="748"/>
      <c r="AC53" s="748"/>
      <c r="AD53" s="748"/>
      <c r="AE53" s="748"/>
      <c r="AF53" s="748"/>
      <c r="AG53" s="748"/>
      <c r="AH53" s="748"/>
      <c r="AI53" s="748"/>
      <c r="AJ53" s="748"/>
      <c r="AK53" s="748"/>
    </row>
    <row r="54" spans="1:37" ht="12" customHeight="1" x14ac:dyDescent="0.2">
      <c r="A54" s="348"/>
      <c r="B54" s="348"/>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348"/>
      <c r="AJ54" s="348"/>
      <c r="AK54" s="348"/>
    </row>
    <row r="55" spans="1:37" ht="15" customHeight="1" x14ac:dyDescent="0.2">
      <c r="A55" s="348"/>
      <c r="B55" s="348"/>
      <c r="C55" s="348"/>
      <c r="D55" s="751" t="s">
        <v>406</v>
      </c>
      <c r="E55" s="751"/>
      <c r="F55" s="751"/>
      <c r="G55" s="751"/>
      <c r="H55" s="751"/>
      <c r="I55" s="751"/>
      <c r="J55" s="751"/>
      <c r="K55" s="751"/>
      <c r="L55" s="751"/>
      <c r="M55" s="751"/>
      <c r="N55" s="751"/>
      <c r="O55" s="751"/>
      <c r="P55" s="751"/>
      <c r="Q55" s="751"/>
      <c r="R55" s="751"/>
      <c r="S55" s="751"/>
      <c r="T55" s="751"/>
      <c r="U55" s="751"/>
      <c r="V55" s="751"/>
      <c r="W55" s="751"/>
      <c r="X55" s="751"/>
      <c r="Y55" s="751"/>
      <c r="Z55" s="751"/>
      <c r="AA55" s="751"/>
      <c r="AB55" s="751"/>
      <c r="AC55" s="751"/>
      <c r="AD55" s="751"/>
      <c r="AE55" s="751"/>
      <c r="AF55" s="751"/>
      <c r="AG55" s="751"/>
      <c r="AH55" s="751"/>
      <c r="AI55" s="751"/>
      <c r="AJ55" s="348"/>
      <c r="AK55" s="348"/>
    </row>
    <row r="56" spans="1:37" ht="12" customHeight="1" x14ac:dyDescent="0.2">
      <c r="A56" s="348"/>
      <c r="B56" s="348" t="s">
        <v>407</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34" t="s">
        <v>194</v>
      </c>
      <c r="AI56" s="348"/>
      <c r="AJ56" s="348"/>
      <c r="AK56" s="369" t="s">
        <v>246</v>
      </c>
    </row>
    <row r="57" spans="1:37" ht="4.2" customHeight="1" x14ac:dyDescent="0.2">
      <c r="A57" s="348"/>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row>
    <row r="58" spans="1:37" ht="12" customHeight="1" x14ac:dyDescent="0.2">
      <c r="A58" s="348"/>
      <c r="B58" s="752" t="s">
        <v>408</v>
      </c>
      <c r="C58" s="661"/>
      <c r="D58" s="661"/>
      <c r="E58" s="661"/>
      <c r="F58" s="661"/>
      <c r="G58" s="661"/>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348"/>
      <c r="AF58" s="348"/>
      <c r="AG58" s="348"/>
      <c r="AH58" s="334" t="s">
        <v>194</v>
      </c>
      <c r="AI58" s="348"/>
      <c r="AJ58" s="348"/>
      <c r="AK58" s="369" t="s">
        <v>246</v>
      </c>
    </row>
    <row r="59" spans="1:37" ht="8.4" customHeight="1" x14ac:dyDescent="0.2">
      <c r="A59" s="348"/>
      <c r="B59" s="661"/>
      <c r="C59" s="661"/>
      <c r="D59" s="661"/>
      <c r="E59" s="661"/>
      <c r="F59" s="661"/>
      <c r="G59" s="661"/>
      <c r="H59" s="661"/>
      <c r="I59" s="661"/>
      <c r="J59" s="661"/>
      <c r="K59" s="661"/>
      <c r="L59" s="661"/>
      <c r="M59" s="661"/>
      <c r="N59" s="661"/>
      <c r="O59" s="661"/>
      <c r="P59" s="661"/>
      <c r="Q59" s="661"/>
      <c r="R59" s="661"/>
      <c r="S59" s="661"/>
      <c r="T59" s="661"/>
      <c r="U59" s="661"/>
      <c r="V59" s="661"/>
      <c r="W59" s="661"/>
      <c r="X59" s="661"/>
      <c r="Y59" s="661"/>
      <c r="Z59" s="661"/>
      <c r="AA59" s="661"/>
      <c r="AB59" s="661"/>
      <c r="AC59" s="661"/>
      <c r="AD59" s="661"/>
      <c r="AE59" s="348"/>
      <c r="AF59" s="348"/>
      <c r="AG59" s="348"/>
      <c r="AH59" s="348"/>
      <c r="AI59" s="348"/>
      <c r="AJ59" s="348"/>
      <c r="AK59" s="348"/>
    </row>
    <row r="60" spans="1:37" ht="12" customHeight="1" x14ac:dyDescent="0.2">
      <c r="A60" s="348"/>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row>
    <row r="61" spans="1:37" ht="15" customHeight="1" x14ac:dyDescent="0.2">
      <c r="A61" s="348"/>
      <c r="B61" s="348"/>
      <c r="C61" s="348"/>
      <c r="D61" s="751" t="s">
        <v>409</v>
      </c>
      <c r="E61" s="751"/>
      <c r="F61" s="751"/>
      <c r="G61" s="751"/>
      <c r="H61" s="751"/>
      <c r="I61" s="751"/>
      <c r="J61" s="751"/>
      <c r="K61" s="751"/>
      <c r="L61" s="751"/>
      <c r="M61" s="751"/>
      <c r="N61" s="751"/>
      <c r="O61" s="751"/>
      <c r="P61" s="751"/>
      <c r="Q61" s="751"/>
      <c r="R61" s="751"/>
      <c r="S61" s="751"/>
      <c r="T61" s="751"/>
      <c r="U61" s="751"/>
      <c r="V61" s="751"/>
      <c r="W61" s="751"/>
      <c r="X61" s="751"/>
      <c r="Y61" s="751"/>
      <c r="Z61" s="751"/>
      <c r="AA61" s="751"/>
      <c r="AB61" s="751"/>
      <c r="AC61" s="751"/>
      <c r="AD61" s="751"/>
      <c r="AE61" s="751"/>
      <c r="AF61" s="751"/>
      <c r="AG61" s="751"/>
      <c r="AH61" s="751"/>
      <c r="AI61" s="751"/>
      <c r="AJ61" s="348"/>
      <c r="AK61" s="348"/>
    </row>
    <row r="62" spans="1:37" ht="6" customHeight="1" x14ac:dyDescent="0.2">
      <c r="A62" s="348"/>
      <c r="B62" s="764" t="s">
        <v>439</v>
      </c>
      <c r="C62" s="765"/>
      <c r="D62" s="765"/>
      <c r="E62" s="765"/>
      <c r="F62" s="765"/>
      <c r="G62" s="765"/>
      <c r="H62" s="765"/>
      <c r="I62" s="765"/>
      <c r="J62" s="765"/>
      <c r="K62" s="765"/>
      <c r="L62" s="765"/>
      <c r="M62" s="765"/>
      <c r="N62" s="765"/>
      <c r="O62" s="765"/>
      <c r="P62" s="765"/>
      <c r="Q62" s="765"/>
      <c r="R62" s="765"/>
      <c r="S62" s="765"/>
      <c r="T62" s="765"/>
      <c r="U62" s="765"/>
      <c r="V62" s="765"/>
      <c r="W62" s="765"/>
      <c r="X62" s="765"/>
      <c r="Y62" s="765"/>
      <c r="Z62" s="765"/>
      <c r="AA62" s="765"/>
      <c r="AB62" s="765"/>
      <c r="AC62" s="765"/>
      <c r="AD62" s="765"/>
      <c r="AE62" s="765"/>
      <c r="AF62" s="765"/>
      <c r="AG62" s="765"/>
      <c r="AH62" s="765"/>
      <c r="AI62" s="765"/>
      <c r="AJ62" s="765"/>
      <c r="AK62" s="765"/>
    </row>
    <row r="63" spans="1:37" ht="15" customHeight="1" x14ac:dyDescent="0.2">
      <c r="A63" s="348"/>
      <c r="B63" s="764"/>
      <c r="C63" s="765"/>
      <c r="D63" s="765"/>
      <c r="E63" s="765"/>
      <c r="F63" s="765"/>
      <c r="G63" s="765"/>
      <c r="H63" s="765"/>
      <c r="I63" s="765"/>
      <c r="J63" s="765"/>
      <c r="K63" s="765"/>
      <c r="L63" s="765"/>
      <c r="M63" s="765"/>
      <c r="N63" s="765"/>
      <c r="O63" s="765"/>
      <c r="P63" s="765"/>
      <c r="Q63" s="765"/>
      <c r="R63" s="765"/>
      <c r="S63" s="765"/>
      <c r="T63" s="765"/>
      <c r="U63" s="765"/>
      <c r="V63" s="765"/>
      <c r="W63" s="765"/>
      <c r="X63" s="765"/>
      <c r="Y63" s="765"/>
      <c r="Z63" s="765"/>
      <c r="AA63" s="765"/>
      <c r="AB63" s="765"/>
      <c r="AC63" s="765"/>
      <c r="AD63" s="765"/>
      <c r="AE63" s="765"/>
      <c r="AF63" s="765"/>
      <c r="AG63" s="765"/>
      <c r="AH63" s="765"/>
      <c r="AI63" s="765"/>
      <c r="AJ63" s="765"/>
      <c r="AK63" s="765"/>
    </row>
    <row r="64" spans="1:37" ht="15" customHeight="1" x14ac:dyDescent="0.2">
      <c r="A64" s="348"/>
      <c r="B64" s="765"/>
      <c r="C64" s="765"/>
      <c r="D64" s="765"/>
      <c r="E64" s="765"/>
      <c r="F64" s="765"/>
      <c r="G64" s="765"/>
      <c r="H64" s="765"/>
      <c r="I64" s="765"/>
      <c r="J64" s="765"/>
      <c r="K64" s="765"/>
      <c r="L64" s="765"/>
      <c r="M64" s="765"/>
      <c r="N64" s="765"/>
      <c r="O64" s="765"/>
      <c r="P64" s="765"/>
      <c r="Q64" s="765"/>
      <c r="R64" s="765"/>
      <c r="S64" s="765"/>
      <c r="T64" s="765"/>
      <c r="U64" s="765"/>
      <c r="V64" s="765"/>
      <c r="W64" s="765"/>
      <c r="X64" s="765"/>
      <c r="Y64" s="765"/>
      <c r="Z64" s="765"/>
      <c r="AA64" s="765"/>
      <c r="AB64" s="765"/>
      <c r="AC64" s="765"/>
      <c r="AD64" s="765"/>
      <c r="AE64" s="765"/>
      <c r="AF64" s="765"/>
      <c r="AG64" s="765"/>
      <c r="AH64" s="765"/>
      <c r="AI64" s="765"/>
      <c r="AJ64" s="765"/>
      <c r="AK64" s="765"/>
    </row>
    <row r="65" spans="1:37" ht="4.2" customHeight="1" x14ac:dyDescent="0.2">
      <c r="A65" s="348"/>
      <c r="B65" s="348"/>
      <c r="C65" s="348"/>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row>
    <row r="66" spans="1:37" ht="12" customHeight="1" x14ac:dyDescent="0.2">
      <c r="A66" s="348"/>
      <c r="B66" s="335" t="s">
        <v>411</v>
      </c>
      <c r="C66" s="348" t="s">
        <v>440</v>
      </c>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34" t="s">
        <v>194</v>
      </c>
      <c r="AI66" s="348"/>
      <c r="AJ66" s="348"/>
      <c r="AK66" s="369" t="s">
        <v>246</v>
      </c>
    </row>
    <row r="67" spans="1:37" ht="4.2" customHeight="1" x14ac:dyDescent="0.2">
      <c r="A67" s="348"/>
      <c r="B67" s="335"/>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34"/>
      <c r="AI67" s="348"/>
      <c r="AJ67" s="348"/>
      <c r="AK67" s="336"/>
    </row>
    <row r="68" spans="1:37" ht="12" customHeight="1" x14ac:dyDescent="0.2">
      <c r="A68" s="348"/>
      <c r="B68" s="335" t="s">
        <v>411</v>
      </c>
      <c r="C68" s="348" t="s">
        <v>441</v>
      </c>
      <c r="D68" s="348"/>
      <c r="E68" s="348"/>
      <c r="F68" s="348"/>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34" t="s">
        <v>194</v>
      </c>
      <c r="AI68" s="348"/>
      <c r="AJ68" s="348"/>
      <c r="AK68" s="369" t="s">
        <v>246</v>
      </c>
    </row>
    <row r="69" spans="1:37" ht="4.2" customHeight="1" x14ac:dyDescent="0.2">
      <c r="A69" s="348"/>
      <c r="B69" s="335"/>
      <c r="C69" s="348"/>
      <c r="D69" s="348"/>
      <c r="E69" s="348"/>
      <c r="F69" s="348"/>
      <c r="G69" s="348"/>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c r="AH69" s="334"/>
      <c r="AI69" s="348"/>
      <c r="AJ69" s="348"/>
      <c r="AK69" s="348"/>
    </row>
    <row r="70" spans="1:37" ht="12" customHeight="1" x14ac:dyDescent="0.2">
      <c r="A70" s="348"/>
      <c r="B70" s="335" t="s">
        <v>411</v>
      </c>
      <c r="C70" s="348" t="s">
        <v>442</v>
      </c>
      <c r="D70" s="348"/>
      <c r="E70" s="348"/>
      <c r="F70" s="348"/>
      <c r="G70" s="348"/>
      <c r="H70" s="348"/>
      <c r="I70" s="348"/>
      <c r="J70" s="348"/>
      <c r="K70" s="348"/>
      <c r="L70" s="348"/>
      <c r="M70" s="348"/>
      <c r="N70" s="348"/>
      <c r="O70" s="348"/>
      <c r="P70" s="348"/>
      <c r="Q70" s="348"/>
      <c r="R70" s="348"/>
      <c r="S70" s="348"/>
      <c r="T70" s="348"/>
      <c r="U70" s="348"/>
      <c r="V70" s="348"/>
      <c r="W70" s="348"/>
      <c r="X70" s="348"/>
      <c r="Y70" s="348"/>
      <c r="Z70" s="348"/>
      <c r="AA70" s="348"/>
      <c r="AB70" s="348"/>
      <c r="AC70" s="348"/>
      <c r="AD70" s="348"/>
      <c r="AE70" s="348"/>
      <c r="AF70" s="348"/>
      <c r="AG70" s="348"/>
      <c r="AH70" s="334" t="s">
        <v>194</v>
      </c>
      <c r="AI70" s="348"/>
      <c r="AJ70" s="348"/>
      <c r="AK70" s="369" t="s">
        <v>246</v>
      </c>
    </row>
    <row r="71" spans="1:37" ht="4.2" customHeight="1" x14ac:dyDescent="0.2">
      <c r="A71" s="348"/>
      <c r="B71" s="335"/>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34"/>
      <c r="AI71" s="348"/>
      <c r="AJ71" s="348"/>
      <c r="AK71" s="348"/>
    </row>
    <row r="72" spans="1:37" ht="12" customHeight="1" x14ac:dyDescent="0.2">
      <c r="A72" s="348"/>
      <c r="B72" s="335" t="s">
        <v>411</v>
      </c>
      <c r="C72" s="348" t="s">
        <v>443</v>
      </c>
      <c r="D72" s="348"/>
      <c r="E72" s="348"/>
      <c r="F72" s="348"/>
      <c r="G72" s="348"/>
      <c r="H72" s="348"/>
      <c r="I72" s="348"/>
      <c r="J72" s="348"/>
      <c r="K72" s="348"/>
      <c r="L72" s="348"/>
      <c r="M72" s="348"/>
      <c r="N72" s="348"/>
      <c r="O72" s="348"/>
      <c r="P72" s="348"/>
      <c r="Q72" s="348"/>
      <c r="R72" s="348"/>
      <c r="S72" s="348"/>
      <c r="T72" s="348"/>
      <c r="U72" s="348"/>
      <c r="V72" s="348"/>
      <c r="W72" s="348"/>
      <c r="X72" s="348"/>
      <c r="Y72" s="348"/>
      <c r="Z72" s="348"/>
      <c r="AA72" s="348"/>
      <c r="AB72" s="348"/>
      <c r="AC72" s="348"/>
      <c r="AD72" s="348"/>
      <c r="AE72" s="348"/>
      <c r="AF72" s="348"/>
      <c r="AG72" s="348"/>
      <c r="AH72" s="334" t="s">
        <v>194</v>
      </c>
      <c r="AI72" s="348"/>
      <c r="AJ72" s="348"/>
      <c r="AK72" s="369" t="s">
        <v>246</v>
      </c>
    </row>
    <row r="73" spans="1:37" ht="4.2" customHeight="1" x14ac:dyDescent="0.2">
      <c r="A73" s="348"/>
      <c r="B73" s="335"/>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34"/>
      <c r="AI73" s="348"/>
      <c r="AJ73" s="348"/>
      <c r="AK73" s="348"/>
    </row>
    <row r="74" spans="1:37" ht="15" customHeight="1" x14ac:dyDescent="0.2">
      <c r="A74" s="348"/>
      <c r="B74" s="348" t="s">
        <v>417</v>
      </c>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c r="AJ74" s="348"/>
      <c r="AK74" s="348"/>
    </row>
    <row r="75" spans="1:37" ht="4.2" customHeight="1" x14ac:dyDescent="0.2">
      <c r="A75" s="348"/>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row>
    <row r="76" spans="1:37" ht="15" customHeight="1" x14ac:dyDescent="0.2">
      <c r="A76" s="348"/>
      <c r="B76" s="748"/>
      <c r="C76" s="748"/>
      <c r="D76" s="748"/>
      <c r="E76" s="748"/>
      <c r="F76" s="748"/>
      <c r="G76" s="748"/>
      <c r="H76" s="748"/>
      <c r="I76" s="748"/>
      <c r="J76" s="748"/>
      <c r="K76" s="748"/>
      <c r="L76" s="748"/>
      <c r="M76" s="748"/>
      <c r="N76" s="748"/>
      <c r="O76" s="748"/>
      <c r="P76" s="748"/>
      <c r="Q76" s="748"/>
      <c r="R76" s="748"/>
      <c r="S76" s="748"/>
      <c r="T76" s="748"/>
      <c r="U76" s="748"/>
      <c r="V76" s="748"/>
      <c r="W76" s="748"/>
      <c r="X76" s="748"/>
      <c r="Y76" s="748"/>
      <c r="Z76" s="748"/>
      <c r="AA76" s="748"/>
      <c r="AB76" s="748"/>
      <c r="AC76" s="748"/>
      <c r="AD76" s="748"/>
      <c r="AE76" s="748"/>
      <c r="AF76" s="748"/>
      <c r="AG76" s="748"/>
      <c r="AH76" s="748"/>
      <c r="AI76" s="748"/>
      <c r="AJ76" s="748"/>
      <c r="AK76" s="748"/>
    </row>
    <row r="77" spans="1:37" ht="4.2" customHeight="1" x14ac:dyDescent="0.2">
      <c r="A77" s="348"/>
      <c r="B77" s="748" t="s">
        <v>444</v>
      </c>
      <c r="C77" s="748"/>
      <c r="D77" s="748"/>
      <c r="E77" s="748"/>
      <c r="F77" s="748"/>
      <c r="G77" s="748"/>
      <c r="H77" s="748"/>
      <c r="I77" s="748"/>
      <c r="J77" s="748"/>
      <c r="K77" s="748"/>
      <c r="L77" s="748"/>
      <c r="M77" s="748"/>
      <c r="N77" s="748"/>
      <c r="O77" s="748"/>
      <c r="P77" s="748"/>
      <c r="Q77" s="748"/>
      <c r="R77" s="748"/>
      <c r="S77" s="748"/>
      <c r="T77" s="748"/>
      <c r="U77" s="748"/>
      <c r="V77" s="748"/>
      <c r="W77" s="748"/>
      <c r="X77" s="748"/>
      <c r="Y77" s="748"/>
      <c r="Z77" s="748"/>
      <c r="AA77" s="748"/>
      <c r="AB77" s="748"/>
      <c r="AC77" s="748"/>
      <c r="AD77" s="748"/>
      <c r="AE77" s="748"/>
      <c r="AF77" s="748"/>
      <c r="AG77" s="748"/>
      <c r="AH77" s="748"/>
      <c r="AI77" s="748"/>
      <c r="AJ77" s="748"/>
      <c r="AK77" s="748"/>
    </row>
    <row r="78" spans="1:37" ht="15" customHeight="1" x14ac:dyDescent="0.2">
      <c r="A78" s="348"/>
      <c r="B78" s="748" t="s">
        <v>444</v>
      </c>
      <c r="C78" s="748"/>
      <c r="D78" s="748"/>
      <c r="E78" s="748"/>
      <c r="F78" s="748"/>
      <c r="G78" s="748"/>
      <c r="H78" s="748"/>
      <c r="I78" s="748"/>
      <c r="J78" s="748"/>
      <c r="K78" s="748"/>
      <c r="L78" s="748"/>
      <c r="M78" s="748"/>
      <c r="N78" s="748"/>
      <c r="O78" s="748"/>
      <c r="P78" s="748"/>
      <c r="Q78" s="748"/>
      <c r="R78" s="748"/>
      <c r="S78" s="748"/>
      <c r="T78" s="748"/>
      <c r="U78" s="748"/>
      <c r="V78" s="748"/>
      <c r="W78" s="748"/>
      <c r="X78" s="748"/>
      <c r="Y78" s="748"/>
      <c r="Z78" s="748"/>
      <c r="AA78" s="748"/>
      <c r="AB78" s="748"/>
      <c r="AC78" s="748"/>
      <c r="AD78" s="748"/>
      <c r="AE78" s="748"/>
      <c r="AF78" s="748"/>
      <c r="AG78" s="748"/>
      <c r="AH78" s="748"/>
      <c r="AI78" s="748"/>
      <c r="AJ78" s="748"/>
      <c r="AK78" s="748"/>
    </row>
    <row r="79" spans="1:37" ht="4.2" customHeight="1" x14ac:dyDescent="0.2">
      <c r="A79" s="348"/>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J79" s="348"/>
      <c r="AK79" s="348"/>
    </row>
    <row r="80" spans="1:37" ht="4.2" customHeight="1" x14ac:dyDescent="0.2">
      <c r="A80" s="348"/>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c r="AJ80" s="348"/>
      <c r="AK80" s="348"/>
    </row>
    <row r="81" spans="1:37" ht="15" customHeight="1" x14ac:dyDescent="0.2">
      <c r="A81" s="348"/>
      <c r="B81" s="348" t="s">
        <v>419</v>
      </c>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t="s">
        <v>420</v>
      </c>
      <c r="AA81" s="348"/>
      <c r="AB81" s="348"/>
      <c r="AC81" s="348"/>
      <c r="AD81" s="348"/>
      <c r="AE81" s="348"/>
      <c r="AF81" s="348"/>
      <c r="AG81" s="348"/>
      <c r="AH81" s="348"/>
      <c r="AI81" s="348"/>
      <c r="AJ81" s="348"/>
      <c r="AK81" s="348"/>
    </row>
    <row r="82" spans="1:37" ht="15" customHeight="1" x14ac:dyDescent="0.2">
      <c r="A82" s="348"/>
      <c r="B82" s="348" t="s">
        <v>421</v>
      </c>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t="s">
        <v>445</v>
      </c>
      <c r="AA82" s="348"/>
      <c r="AB82" s="348"/>
      <c r="AC82" s="348"/>
      <c r="AD82" s="348"/>
      <c r="AE82" s="348"/>
      <c r="AF82" s="348"/>
      <c r="AG82" s="348"/>
      <c r="AH82" s="348"/>
      <c r="AI82" s="348"/>
      <c r="AJ82" s="348"/>
      <c r="AK82" s="348"/>
    </row>
    <row r="83" spans="1:37" ht="15" customHeight="1" x14ac:dyDescent="0.2">
      <c r="A83" s="348"/>
      <c r="B83" s="348" t="s">
        <v>446</v>
      </c>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c r="AJ83" s="348"/>
      <c r="AK83" s="348"/>
    </row>
    <row r="84" spans="1:37" ht="15" customHeight="1" x14ac:dyDescent="0.2">
      <c r="A84" s="348"/>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c r="AJ84" s="348"/>
      <c r="AK84" s="348"/>
    </row>
    <row r="85" spans="1:37" ht="15" customHeight="1" x14ac:dyDescent="0.2">
      <c r="A85" s="348"/>
      <c r="B85" s="337" t="s">
        <v>423</v>
      </c>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c r="AJ85" s="348"/>
      <c r="AK85" s="348"/>
    </row>
    <row r="86" spans="1:37" ht="15" customHeight="1" x14ac:dyDescent="0.2">
      <c r="B86" s="337"/>
    </row>
    <row r="87" spans="1:37" ht="15" customHeight="1" x14ac:dyDescent="0.2"/>
    <row r="88" spans="1:37" ht="15" customHeight="1" x14ac:dyDescent="0.2"/>
    <row r="89" spans="1:37" ht="15" customHeight="1" x14ac:dyDescent="0.2"/>
  </sheetData>
  <mergeCells count="44">
    <mergeCell ref="J20:AK20"/>
    <mergeCell ref="J12:AK12"/>
    <mergeCell ref="J13:AK13"/>
    <mergeCell ref="AM15:AO15"/>
    <mergeCell ref="N17:AK17"/>
    <mergeCell ref="N18:AK18"/>
    <mergeCell ref="B43:L43"/>
    <mergeCell ref="X43:AK43"/>
    <mergeCell ref="J21:AK21"/>
    <mergeCell ref="E23:AK23"/>
    <mergeCell ref="E24:AK24"/>
    <mergeCell ref="B27:AK29"/>
    <mergeCell ref="B30:AK30"/>
    <mergeCell ref="B32:AK32"/>
    <mergeCell ref="B34:AK35"/>
    <mergeCell ref="B36:AK36"/>
    <mergeCell ref="B37:AK37"/>
    <mergeCell ref="B42:L42"/>
    <mergeCell ref="X42:AK42"/>
    <mergeCell ref="B44:L44"/>
    <mergeCell ref="X44:AK44"/>
    <mergeCell ref="B45:L45"/>
    <mergeCell ref="X45:AK45"/>
    <mergeCell ref="B46:L46"/>
    <mergeCell ref="X46:AK46"/>
    <mergeCell ref="C53:AK53"/>
    <mergeCell ref="B47:L47"/>
    <mergeCell ref="X47:AK47"/>
    <mergeCell ref="B48:L48"/>
    <mergeCell ref="X48:AK48"/>
    <mergeCell ref="B49:L49"/>
    <mergeCell ref="X49:AK49"/>
    <mergeCell ref="C50:L50"/>
    <mergeCell ref="Z50:AK50"/>
    <mergeCell ref="C51:L51"/>
    <mergeCell ref="Z51:AK51"/>
    <mergeCell ref="D52:AK52"/>
    <mergeCell ref="B78:AK78"/>
    <mergeCell ref="D55:AI55"/>
    <mergeCell ref="B58:AD59"/>
    <mergeCell ref="D61:AI61"/>
    <mergeCell ref="B62:AK64"/>
    <mergeCell ref="B76:AK76"/>
    <mergeCell ref="B77:AK77"/>
  </mergeCells>
  <conditionalFormatting sqref="AK56">
    <cfRule type="expression" dxfId="46" priority="6">
      <formula>$A$5="YES"</formula>
    </cfRule>
  </conditionalFormatting>
  <conditionalFormatting sqref="AK58">
    <cfRule type="expression" dxfId="45" priority="5">
      <formula>$A$5="YES"</formula>
    </cfRule>
  </conditionalFormatting>
  <conditionalFormatting sqref="AK66">
    <cfRule type="expression" dxfId="44" priority="4">
      <formula>$A$5="YES"</formula>
    </cfRule>
  </conditionalFormatting>
  <conditionalFormatting sqref="AK68">
    <cfRule type="expression" dxfId="43" priority="3">
      <formula>$A$5="YES"</formula>
    </cfRule>
  </conditionalFormatting>
  <conditionalFormatting sqref="AK70">
    <cfRule type="expression" dxfId="42" priority="2">
      <formula>$A$5="YES"</formula>
    </cfRule>
  </conditionalFormatting>
  <conditionalFormatting sqref="AK72">
    <cfRule type="expression" dxfId="41" priority="1">
      <formula>$A$5="YES"</formula>
    </cfRule>
  </conditionalFormatting>
  <printOptions horizont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O89"/>
  <sheetViews>
    <sheetView showGridLines="0" view="pageBreakPreview" topLeftCell="B2" zoomScaleSheetLayoutView="100" workbookViewId="0">
      <selection activeCell="B30" sqref="B30:AK30"/>
    </sheetView>
  </sheetViews>
  <sheetFormatPr defaultColWidth="8.88671875" defaultRowHeight="10.199999999999999" x14ac:dyDescent="0.2"/>
  <cols>
    <col min="1" max="1" width="8.88671875" style="329"/>
    <col min="2" max="2" width="3.6640625" style="329" customWidth="1"/>
    <col min="3" max="6" width="4.33203125" style="329" customWidth="1"/>
    <col min="7" max="7" width="0.5546875" style="329" customWidth="1"/>
    <col min="8" max="8" width="4.33203125" style="329" customWidth="1"/>
    <col min="9" max="9" width="0.5546875" style="329" customWidth="1"/>
    <col min="10" max="10" width="4.33203125" style="329" customWidth="1"/>
    <col min="11" max="11" width="0.5546875" style="329" customWidth="1"/>
    <col min="12" max="12" width="4.33203125" style="329" customWidth="1"/>
    <col min="13" max="13" width="0.5546875" style="329" customWidth="1"/>
    <col min="14" max="14" width="4.33203125" style="329" customWidth="1"/>
    <col min="15" max="15" width="0.5546875" style="329" customWidth="1"/>
    <col min="16" max="16" width="4.33203125" style="329" customWidth="1"/>
    <col min="17" max="17" width="0.5546875" style="329" customWidth="1"/>
    <col min="18" max="18" width="4.33203125" style="329" customWidth="1"/>
    <col min="19" max="19" width="0.5546875" style="329" customWidth="1"/>
    <col min="20" max="20" width="4.33203125" style="329" customWidth="1"/>
    <col min="21" max="21" width="0.5546875" style="329" customWidth="1"/>
    <col min="22" max="22" width="4.33203125" style="329" customWidth="1"/>
    <col min="23" max="23" width="0.5546875" style="329" customWidth="1"/>
    <col min="24" max="24" width="4.33203125" style="329" customWidth="1"/>
    <col min="25" max="25" width="0.5546875" style="329" customWidth="1"/>
    <col min="26" max="26" width="4.33203125" style="329" customWidth="1"/>
    <col min="27" max="27" width="0.5546875" style="329" customWidth="1"/>
    <col min="28" max="28" width="4.33203125" style="329" customWidth="1"/>
    <col min="29" max="29" width="0.5546875" style="329" customWidth="1"/>
    <col min="30" max="30" width="4.33203125" style="329" customWidth="1"/>
    <col min="31" max="31" width="0.5546875" style="329" customWidth="1"/>
    <col min="32" max="32" width="4.33203125" style="329" customWidth="1"/>
    <col min="33" max="33" width="0.5546875" style="329" customWidth="1"/>
    <col min="34" max="34" width="4.33203125" style="329" customWidth="1"/>
    <col min="35" max="35" width="0.5546875" style="329" customWidth="1"/>
    <col min="36" max="36" width="4.33203125" style="329" customWidth="1"/>
    <col min="37" max="37" width="3.6640625" style="329" customWidth="1"/>
    <col min="38" max="41" width="8.88671875" style="329" customWidth="1"/>
    <col min="42" max="68" width="2.6640625" style="329" customWidth="1"/>
    <col min="69" max="81" width="8.88671875" style="329" customWidth="1"/>
    <col min="82" max="16384" width="8.88671875" style="329"/>
  </cols>
  <sheetData>
    <row r="1" spans="1:67" hidden="1" x14ac:dyDescent="0.2">
      <c r="B1" s="329">
        <v>1</v>
      </c>
      <c r="C1" s="329">
        <v>2</v>
      </c>
      <c r="D1" s="329">
        <v>3</v>
      </c>
      <c r="E1" s="329">
        <v>4</v>
      </c>
      <c r="F1" s="329">
        <v>5</v>
      </c>
      <c r="G1" s="329">
        <v>6</v>
      </c>
      <c r="T1" s="329">
        <v>7</v>
      </c>
      <c r="U1" s="329">
        <v>8</v>
      </c>
      <c r="V1" s="329">
        <v>9</v>
      </c>
      <c r="W1" s="329">
        <v>10</v>
      </c>
      <c r="X1" s="329">
        <v>11</v>
      </c>
      <c r="Y1" s="329">
        <v>12</v>
      </c>
      <c r="Z1" s="329">
        <v>13</v>
      </c>
      <c r="AA1" s="329">
        <v>14</v>
      </c>
      <c r="AB1" s="329">
        <v>15</v>
      </c>
      <c r="AC1" s="329">
        <v>16</v>
      </c>
      <c r="AD1" s="329">
        <v>17</v>
      </c>
      <c r="AE1" s="329">
        <v>18</v>
      </c>
      <c r="AF1" s="329">
        <v>19</v>
      </c>
      <c r="AG1" s="329">
        <v>20</v>
      </c>
      <c r="AH1" s="329">
        <v>21</v>
      </c>
      <c r="AI1" s="329">
        <v>22</v>
      </c>
      <c r="AJ1" s="329">
        <v>23</v>
      </c>
      <c r="AK1" s="329">
        <v>24</v>
      </c>
    </row>
    <row r="3" spans="1:67" ht="15" customHeight="1" x14ac:dyDescent="0.2">
      <c r="A3" s="348"/>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row>
    <row r="4" spans="1:67" ht="15" customHeight="1" thickBot="1" x14ac:dyDescent="0.25">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row>
    <row r="5" spans="1:67" ht="15" customHeight="1" thickBot="1" x14ac:dyDescent="0.25">
      <c r="A5" s="330" t="str">
        <f>'J417(1)'!A5</f>
        <v>NO</v>
      </c>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row>
    <row r="6" spans="1:67" ht="15" customHeight="1" x14ac:dyDescent="0.2">
      <c r="A6" s="348"/>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row>
    <row r="7" spans="1:67" ht="15" customHeight="1" x14ac:dyDescent="0.2">
      <c r="A7" s="348"/>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row>
    <row r="8" spans="1:67" ht="15" customHeight="1" x14ac:dyDescent="0.2">
      <c r="A8" s="348"/>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row>
    <row r="9" spans="1:67" ht="15" customHeight="1" x14ac:dyDescent="0.2">
      <c r="A9" s="348"/>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row>
    <row r="10" spans="1:67" ht="4.2" customHeight="1" x14ac:dyDescent="0.2">
      <c r="A10" s="348"/>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row>
    <row r="11" spans="1:67" ht="4.2" customHeight="1" x14ac:dyDescent="0.2">
      <c r="A11" s="348"/>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row>
    <row r="12" spans="1:67" ht="12" customHeight="1" x14ac:dyDescent="0.25">
      <c r="A12" s="348"/>
      <c r="B12" s="348" t="s">
        <v>384</v>
      </c>
      <c r="C12" s="348"/>
      <c r="D12" s="348"/>
      <c r="E12" s="348"/>
      <c r="F12" s="348"/>
      <c r="G12" s="348"/>
      <c r="H12" s="348"/>
      <c r="I12" s="348"/>
      <c r="J12" s="760" t="str">
        <f>UPPER('TRUST VREALYS QUESTIONNAIRE'!H51&amp;" "&amp;'TRUST VREALYS QUESTIONNAIRE'!M51)</f>
        <v xml:space="preserve"> </v>
      </c>
      <c r="K12" s="760"/>
      <c r="L12" s="760"/>
      <c r="M12" s="760"/>
      <c r="N12" s="760"/>
      <c r="O12" s="760"/>
      <c r="P12" s="760"/>
      <c r="Q12" s="760"/>
      <c r="R12" s="760"/>
      <c r="S12" s="760"/>
      <c r="T12" s="760"/>
      <c r="U12" s="760"/>
      <c r="V12" s="760"/>
      <c r="W12" s="760"/>
      <c r="X12" s="760"/>
      <c r="Y12" s="760"/>
      <c r="Z12" s="760"/>
      <c r="AA12" s="760"/>
      <c r="AB12" s="760"/>
      <c r="AC12" s="760"/>
      <c r="AD12" s="760"/>
      <c r="AE12" s="760"/>
      <c r="AF12" s="760"/>
      <c r="AG12" s="760"/>
      <c r="AH12" s="760"/>
      <c r="AI12" s="760"/>
      <c r="AJ12" s="760"/>
      <c r="AK12" s="760"/>
      <c r="AQ12" s="329">
        <v>1</v>
      </c>
      <c r="AS12" s="329">
        <f>1+AQ12</f>
        <v>2</v>
      </c>
      <c r="AU12" s="329">
        <f>1+AS12</f>
        <v>3</v>
      </c>
      <c r="AW12" s="329">
        <f>1+AU12</f>
        <v>4</v>
      </c>
      <c r="AY12" s="329">
        <f>1+AW12</f>
        <v>5</v>
      </c>
      <c r="BA12" s="329">
        <f>1+AY12</f>
        <v>6</v>
      </c>
      <c r="BC12" s="329">
        <f>1+BA12</f>
        <v>7</v>
      </c>
      <c r="BE12" s="329">
        <f>1+BC12</f>
        <v>8</v>
      </c>
      <c r="BG12" s="329">
        <f>1+BE12</f>
        <v>9</v>
      </c>
      <c r="BI12" s="329">
        <f>1+BG12</f>
        <v>10</v>
      </c>
      <c r="BK12" s="329">
        <f>1+BI12</f>
        <v>11</v>
      </c>
      <c r="BM12" s="329">
        <f>1+BK12</f>
        <v>12</v>
      </c>
      <c r="BO12" s="329">
        <f>1+BM12</f>
        <v>13</v>
      </c>
    </row>
    <row r="13" spans="1:67" ht="4.2" customHeight="1" x14ac:dyDescent="0.2">
      <c r="A13" s="348"/>
      <c r="B13" s="348"/>
      <c r="C13" s="348"/>
      <c r="D13" s="348"/>
      <c r="E13" s="348"/>
      <c r="F13" s="348"/>
      <c r="G13" s="348"/>
      <c r="H13" s="348"/>
      <c r="I13" s="759" t="s">
        <v>448</v>
      </c>
      <c r="J13" s="759"/>
      <c r="K13" s="759"/>
      <c r="L13" s="759"/>
      <c r="M13" s="759"/>
      <c r="N13" s="759"/>
      <c r="O13" s="759"/>
      <c r="P13" s="759"/>
      <c r="Q13" s="759"/>
      <c r="R13" s="759"/>
      <c r="S13" s="759"/>
      <c r="T13" s="759"/>
      <c r="U13" s="759"/>
      <c r="V13" s="759"/>
      <c r="W13" s="759"/>
      <c r="X13" s="759"/>
      <c r="Y13" s="759"/>
      <c r="Z13" s="759"/>
      <c r="AA13" s="759"/>
      <c r="AB13" s="759"/>
      <c r="AC13" s="759"/>
      <c r="AD13" s="759"/>
      <c r="AE13" s="759"/>
      <c r="AF13" s="759"/>
      <c r="AG13" s="759"/>
      <c r="AH13" s="759"/>
      <c r="AI13" s="759"/>
      <c r="AJ13" s="759"/>
      <c r="AK13" s="759"/>
    </row>
    <row r="14" spans="1:67" ht="7.2" customHeight="1" x14ac:dyDescent="0.2">
      <c r="A14" s="348"/>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row>
    <row r="15" spans="1:67" ht="12" customHeight="1" x14ac:dyDescent="0.25">
      <c r="A15" s="348"/>
      <c r="B15" s="348" t="s">
        <v>386</v>
      </c>
      <c r="C15" s="348"/>
      <c r="D15" s="348"/>
      <c r="E15" s="348"/>
      <c r="F15" s="332" t="str">
        <f>AQ15</f>
        <v/>
      </c>
      <c r="G15" s="348"/>
      <c r="H15" s="332" t="str">
        <f>AS15</f>
        <v/>
      </c>
      <c r="I15" s="348"/>
      <c r="J15" s="332" t="str">
        <f>AU15</f>
        <v/>
      </c>
      <c r="K15" s="348"/>
      <c r="L15" s="332" t="str">
        <f>AW15</f>
        <v/>
      </c>
      <c r="M15" s="348"/>
      <c r="N15" s="332" t="str">
        <f>AY15</f>
        <v/>
      </c>
      <c r="O15" s="348"/>
      <c r="P15" s="332" t="str">
        <f>BA15</f>
        <v/>
      </c>
      <c r="Q15" s="348"/>
      <c r="R15" s="332" t="str">
        <f>BC15</f>
        <v/>
      </c>
      <c r="S15" s="348"/>
      <c r="T15" s="332" t="str">
        <f>BE15</f>
        <v/>
      </c>
      <c r="U15" s="348"/>
      <c r="V15" s="332" t="str">
        <f>BG15</f>
        <v/>
      </c>
      <c r="W15" s="348"/>
      <c r="X15" s="332" t="str">
        <f>BI15</f>
        <v/>
      </c>
      <c r="Y15" s="348"/>
      <c r="Z15" s="332" t="str">
        <f>BK15</f>
        <v/>
      </c>
      <c r="AA15" s="348"/>
      <c r="AB15" s="332" t="str">
        <f>BM15</f>
        <v/>
      </c>
      <c r="AC15" s="348"/>
      <c r="AD15" s="332" t="str">
        <f>BO15</f>
        <v/>
      </c>
      <c r="AE15" s="348"/>
      <c r="AF15" s="348"/>
      <c r="AG15" s="348"/>
      <c r="AH15" s="348"/>
      <c r="AI15" s="348"/>
      <c r="AJ15" s="348"/>
      <c r="AK15" s="348"/>
      <c r="AM15" s="651" t="str">
        <f>SUBSTITUTE('TRUST VREALYS QUESTIONNAIRE'!H52," ","")</f>
        <v/>
      </c>
      <c r="AN15" s="652"/>
      <c r="AO15" s="653"/>
      <c r="AQ15" s="332" t="str">
        <f>MID($AM15,AQ12,1)</f>
        <v/>
      </c>
      <c r="AS15" s="332" t="str">
        <f>MID($AM15,AS12,1)</f>
        <v/>
      </c>
      <c r="AU15" s="332" t="str">
        <f>MID($AM15,AU12,1)</f>
        <v/>
      </c>
      <c r="AW15" s="332" t="str">
        <f>MID($AM15,AW12,1)</f>
        <v/>
      </c>
      <c r="AY15" s="332" t="str">
        <f>MID($AM15,AY12,1)</f>
        <v/>
      </c>
      <c r="BA15" s="332" t="str">
        <f>MID($AM15,BA12,1)</f>
        <v/>
      </c>
      <c r="BC15" s="332" t="str">
        <f>MID($AM15,BC12,1)</f>
        <v/>
      </c>
      <c r="BE15" s="332" t="str">
        <f>MID($AM15,BE12,1)</f>
        <v/>
      </c>
      <c r="BG15" s="332" t="str">
        <f>MID($AM15,BG12,1)</f>
        <v/>
      </c>
      <c r="BI15" s="332" t="str">
        <f>MID($AM15,BI12,1)</f>
        <v/>
      </c>
      <c r="BK15" s="332" t="str">
        <f>MID($AM15,BK12,1)</f>
        <v/>
      </c>
      <c r="BM15" s="332" t="str">
        <f>MID($AM15,BM12,1)</f>
        <v/>
      </c>
      <c r="BO15" s="332" t="str">
        <f>MID($AM15,BO12,1)</f>
        <v/>
      </c>
    </row>
    <row r="16" spans="1:67" ht="7.2" customHeight="1" x14ac:dyDescent="0.2">
      <c r="A16" s="348"/>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row>
    <row r="17" spans="1:43" ht="12" customHeight="1" x14ac:dyDescent="0.25">
      <c r="A17" s="348"/>
      <c r="B17" s="348" t="s">
        <v>387</v>
      </c>
      <c r="C17" s="348"/>
      <c r="D17" s="348"/>
      <c r="E17" s="348"/>
      <c r="F17" s="348"/>
      <c r="G17" s="348"/>
      <c r="H17" s="348"/>
      <c r="I17" s="348"/>
      <c r="J17" s="348"/>
      <c r="K17" s="348"/>
      <c r="L17" s="348"/>
      <c r="M17" s="348"/>
      <c r="N17" s="755" t="s">
        <v>359</v>
      </c>
      <c r="O17" s="755"/>
      <c r="P17" s="755"/>
      <c r="Q17" s="755"/>
      <c r="R17" s="755"/>
      <c r="S17" s="755"/>
      <c r="T17" s="755"/>
      <c r="U17" s="755"/>
      <c r="V17" s="755"/>
      <c r="W17" s="755"/>
      <c r="X17" s="755"/>
      <c r="Y17" s="755"/>
      <c r="Z17" s="755"/>
      <c r="AA17" s="755"/>
      <c r="AB17" s="755"/>
      <c r="AC17" s="755"/>
      <c r="AD17" s="755"/>
      <c r="AE17" s="755"/>
      <c r="AF17" s="755"/>
      <c r="AG17" s="755"/>
      <c r="AH17" s="755"/>
      <c r="AI17" s="755"/>
      <c r="AJ17" s="755"/>
      <c r="AK17" s="755"/>
    </row>
    <row r="18" spans="1:43" ht="4.2" customHeight="1" x14ac:dyDescent="0.2">
      <c r="A18" s="348"/>
      <c r="B18" s="348"/>
      <c r="C18" s="348"/>
      <c r="D18" s="348"/>
      <c r="E18" s="348"/>
      <c r="F18" s="348"/>
      <c r="G18" s="348"/>
      <c r="H18" s="348"/>
      <c r="I18" s="348"/>
      <c r="J18" s="348"/>
      <c r="K18" s="348"/>
      <c r="L18" s="348"/>
      <c r="M18" s="348"/>
      <c r="N18" s="759" t="s">
        <v>449</v>
      </c>
      <c r="O18" s="759"/>
      <c r="P18" s="759"/>
      <c r="Q18" s="759"/>
      <c r="R18" s="759"/>
      <c r="S18" s="759"/>
      <c r="T18" s="759"/>
      <c r="U18" s="759"/>
      <c r="V18" s="759"/>
      <c r="W18" s="759"/>
      <c r="X18" s="759"/>
      <c r="Y18" s="759"/>
      <c r="Z18" s="759"/>
      <c r="AA18" s="759"/>
      <c r="AB18" s="759"/>
      <c r="AC18" s="759"/>
      <c r="AD18" s="759"/>
      <c r="AE18" s="759"/>
      <c r="AF18" s="759"/>
      <c r="AG18" s="759"/>
      <c r="AH18" s="759"/>
      <c r="AI18" s="759"/>
      <c r="AJ18" s="759"/>
      <c r="AK18" s="759"/>
    </row>
    <row r="19" spans="1:43" ht="7.2" customHeight="1" x14ac:dyDescent="0.2">
      <c r="A19" s="348"/>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row>
    <row r="20" spans="1:43" ht="12" customHeight="1" x14ac:dyDescent="0.25">
      <c r="A20" s="348"/>
      <c r="B20" s="348" t="s">
        <v>389</v>
      </c>
      <c r="C20" s="348"/>
      <c r="D20" s="348"/>
      <c r="E20" s="348"/>
      <c r="F20" s="348"/>
      <c r="G20" s="348"/>
      <c r="H20" s="348"/>
      <c r="I20" s="348"/>
      <c r="J20" s="760" t="s">
        <v>359</v>
      </c>
      <c r="K20" s="760"/>
      <c r="L20" s="760"/>
      <c r="M20" s="760"/>
      <c r="N20" s="760"/>
      <c r="O20" s="760"/>
      <c r="P20" s="760"/>
      <c r="Q20" s="760"/>
      <c r="R20" s="760"/>
      <c r="S20" s="760"/>
      <c r="T20" s="760"/>
      <c r="U20" s="760"/>
      <c r="V20" s="760"/>
      <c r="W20" s="760"/>
      <c r="X20" s="760"/>
      <c r="Y20" s="760"/>
      <c r="Z20" s="760"/>
      <c r="AA20" s="760"/>
      <c r="AB20" s="760"/>
      <c r="AC20" s="760"/>
      <c r="AD20" s="760"/>
      <c r="AE20" s="760"/>
      <c r="AF20" s="760"/>
      <c r="AG20" s="760"/>
      <c r="AH20" s="760"/>
      <c r="AI20" s="760"/>
      <c r="AJ20" s="760"/>
      <c r="AK20" s="760"/>
    </row>
    <row r="21" spans="1:43" ht="4.2" customHeight="1" x14ac:dyDescent="0.2">
      <c r="A21" s="348"/>
      <c r="B21" s="348"/>
      <c r="C21" s="348"/>
      <c r="D21" s="348"/>
      <c r="E21" s="348"/>
      <c r="F21" s="348"/>
      <c r="G21" s="348"/>
      <c r="H21" s="348"/>
      <c r="I21" s="759" t="s">
        <v>450</v>
      </c>
      <c r="J21" s="759"/>
      <c r="K21" s="759"/>
      <c r="L21" s="759"/>
      <c r="M21" s="759"/>
      <c r="N21" s="759"/>
      <c r="O21" s="759"/>
      <c r="P21" s="759"/>
      <c r="Q21" s="759"/>
      <c r="R21" s="759"/>
      <c r="S21" s="759"/>
      <c r="T21" s="759"/>
      <c r="U21" s="759"/>
      <c r="V21" s="759"/>
      <c r="W21" s="759"/>
      <c r="X21" s="759"/>
      <c r="Y21" s="759"/>
      <c r="Z21" s="759"/>
      <c r="AA21" s="759"/>
      <c r="AB21" s="759"/>
      <c r="AC21" s="759"/>
      <c r="AD21" s="759"/>
      <c r="AE21" s="759"/>
      <c r="AF21" s="759"/>
      <c r="AG21" s="759"/>
      <c r="AH21" s="759"/>
      <c r="AI21" s="759"/>
      <c r="AJ21" s="759"/>
      <c r="AK21" s="759"/>
    </row>
    <row r="22" spans="1:43" ht="7.2" customHeight="1" x14ac:dyDescent="0.2">
      <c r="A22" s="348"/>
      <c r="B22" s="348"/>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row>
    <row r="23" spans="1:43" ht="12" customHeight="1" x14ac:dyDescent="0.25">
      <c r="A23" s="348"/>
      <c r="B23" s="348" t="s">
        <v>429</v>
      </c>
      <c r="C23" s="348"/>
      <c r="D23" s="348"/>
      <c r="E23" s="760" t="str">
        <f>UPPER('TRUST VREALYS QUESTIONNAIRE'!H56)</f>
        <v/>
      </c>
      <c r="F23" s="760"/>
      <c r="G23" s="760"/>
      <c r="H23" s="760"/>
      <c r="I23" s="760"/>
      <c r="J23" s="760"/>
      <c r="K23" s="760"/>
      <c r="L23" s="760"/>
      <c r="M23" s="760"/>
      <c r="N23" s="760"/>
      <c r="O23" s="760"/>
      <c r="P23" s="760"/>
      <c r="Q23" s="760"/>
      <c r="R23" s="760"/>
      <c r="S23" s="760"/>
      <c r="T23" s="760"/>
      <c r="U23" s="760"/>
      <c r="V23" s="760"/>
      <c r="W23" s="760"/>
      <c r="X23" s="760"/>
      <c r="Y23" s="760"/>
      <c r="Z23" s="760"/>
      <c r="AA23" s="760"/>
      <c r="AB23" s="760"/>
      <c r="AC23" s="760"/>
      <c r="AD23" s="760"/>
      <c r="AE23" s="760"/>
      <c r="AF23" s="760"/>
      <c r="AG23" s="760"/>
      <c r="AH23" s="760"/>
      <c r="AI23" s="760"/>
      <c r="AJ23" s="760"/>
      <c r="AK23" s="760"/>
    </row>
    <row r="24" spans="1:43" ht="4.2" customHeight="1" x14ac:dyDescent="0.2">
      <c r="A24" s="348"/>
      <c r="B24" s="348"/>
      <c r="C24" s="348"/>
      <c r="D24" s="348"/>
      <c r="E24" s="748" t="s">
        <v>451</v>
      </c>
      <c r="F24" s="748"/>
      <c r="G24" s="748"/>
      <c r="H24" s="748"/>
      <c r="I24" s="748"/>
      <c r="J24" s="748"/>
      <c r="K24" s="748"/>
      <c r="L24" s="748"/>
      <c r="M24" s="748"/>
      <c r="N24" s="748"/>
      <c r="O24" s="748"/>
      <c r="P24" s="748"/>
      <c r="Q24" s="748"/>
      <c r="R24" s="748"/>
      <c r="S24" s="748"/>
      <c r="T24" s="748"/>
      <c r="U24" s="748"/>
      <c r="V24" s="748"/>
      <c r="W24" s="748"/>
      <c r="X24" s="748"/>
      <c r="Y24" s="748"/>
      <c r="Z24" s="748"/>
      <c r="AA24" s="748"/>
      <c r="AB24" s="748"/>
      <c r="AC24" s="748"/>
      <c r="AD24" s="748"/>
      <c r="AE24" s="748"/>
      <c r="AF24" s="748"/>
      <c r="AG24" s="748"/>
      <c r="AH24" s="748"/>
      <c r="AI24" s="748"/>
      <c r="AJ24" s="748"/>
      <c r="AK24" s="748"/>
    </row>
    <row r="25" spans="1:43" ht="7.2" customHeight="1" thickBot="1" x14ac:dyDescent="0.25">
      <c r="A25" s="348"/>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row>
    <row r="26" spans="1:43" ht="15" customHeight="1" thickBot="1" x14ac:dyDescent="0.25">
      <c r="A26" s="348"/>
      <c r="B26" s="348" t="s">
        <v>431</v>
      </c>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M26" s="327" t="s">
        <v>632</v>
      </c>
      <c r="AN26" s="327"/>
      <c r="AO26" s="327"/>
      <c r="AP26" s="499"/>
      <c r="AQ26" s="328" t="str">
        <f>IF('TRUST VREALYS QUESTIONNAIRE'!H57="yes","yes",IF('TRUST VREALYS QUESTIONNAIRE'!H57="JA","yes","no"))</f>
        <v>no</v>
      </c>
    </row>
    <row r="27" spans="1:43" ht="12" customHeight="1" x14ac:dyDescent="0.2">
      <c r="A27" s="348"/>
      <c r="B27" s="766" t="str">
        <f>IF(AQ26="yes",'J417(2)'!AM27,'J417(2)'!AM29)</f>
        <v>I never fulfilled the role and was never before appointed as a trustee of a trust, but will receive assistance from the accountant / auditor.</v>
      </c>
      <c r="C27" s="766"/>
      <c r="D27" s="766"/>
      <c r="E27" s="766"/>
      <c r="F27" s="766"/>
      <c r="G27" s="766"/>
      <c r="H27" s="766"/>
      <c r="I27" s="766"/>
      <c r="J27" s="766"/>
      <c r="K27" s="766"/>
      <c r="L27" s="766"/>
      <c r="M27" s="766"/>
      <c r="N27" s="766"/>
      <c r="O27" s="766"/>
      <c r="P27" s="766"/>
      <c r="Q27" s="766"/>
      <c r="R27" s="766"/>
      <c r="S27" s="766"/>
      <c r="T27" s="766"/>
      <c r="U27" s="766"/>
      <c r="V27" s="766"/>
      <c r="W27" s="766"/>
      <c r="X27" s="766"/>
      <c r="Y27" s="766"/>
      <c r="Z27" s="766"/>
      <c r="AA27" s="766"/>
      <c r="AB27" s="766"/>
      <c r="AC27" s="766"/>
      <c r="AD27" s="766"/>
      <c r="AE27" s="766"/>
      <c r="AF27" s="766"/>
      <c r="AG27" s="766"/>
      <c r="AH27" s="766"/>
      <c r="AI27" s="766"/>
      <c r="AJ27" s="766"/>
      <c r="AK27" s="766"/>
      <c r="AM27" s="329" t="str">
        <f>"I previously fulfilled / am fulfilling the role of trustee and was / is appointed as a trustee of the "&amp;'TRUST VREALYS QUESTIONNAIRE'!I57&amp;")."</f>
        <v>I previously fulfilled / am fulfilling the role of trustee and was / is appointed as a trustee of the ).</v>
      </c>
    </row>
    <row r="28" spans="1:43" ht="4.2" customHeight="1" x14ac:dyDescent="0.2">
      <c r="A28" s="348"/>
      <c r="B28" s="767"/>
      <c r="C28" s="767"/>
      <c r="D28" s="767"/>
      <c r="E28" s="767"/>
      <c r="F28" s="767"/>
      <c r="G28" s="767"/>
      <c r="H28" s="767"/>
      <c r="I28" s="767"/>
      <c r="J28" s="767"/>
      <c r="K28" s="767"/>
      <c r="L28" s="767"/>
      <c r="M28" s="767"/>
      <c r="N28" s="767"/>
      <c r="O28" s="767"/>
      <c r="P28" s="767"/>
      <c r="Q28" s="767"/>
      <c r="R28" s="767"/>
      <c r="S28" s="767"/>
      <c r="T28" s="767"/>
      <c r="U28" s="767"/>
      <c r="V28" s="767"/>
      <c r="W28" s="767"/>
      <c r="X28" s="767"/>
      <c r="Y28" s="767"/>
      <c r="Z28" s="767"/>
      <c r="AA28" s="767"/>
      <c r="AB28" s="767"/>
      <c r="AC28" s="767"/>
      <c r="AD28" s="767"/>
      <c r="AE28" s="767"/>
      <c r="AF28" s="767"/>
      <c r="AG28" s="767"/>
      <c r="AH28" s="767"/>
      <c r="AI28" s="767"/>
      <c r="AJ28" s="767"/>
      <c r="AK28" s="767"/>
    </row>
    <row r="29" spans="1:43" ht="12" customHeight="1" x14ac:dyDescent="0.2">
      <c r="A29" s="348"/>
      <c r="B29" s="767"/>
      <c r="C29" s="767"/>
      <c r="D29" s="767"/>
      <c r="E29" s="767"/>
      <c r="F29" s="767"/>
      <c r="G29" s="767"/>
      <c r="H29" s="767"/>
      <c r="I29" s="767"/>
      <c r="J29" s="767"/>
      <c r="K29" s="767"/>
      <c r="L29" s="767"/>
      <c r="M29" s="767"/>
      <c r="N29" s="767"/>
      <c r="O29" s="767"/>
      <c r="P29" s="767"/>
      <c r="Q29" s="767"/>
      <c r="R29" s="767"/>
      <c r="S29" s="767"/>
      <c r="T29" s="767"/>
      <c r="U29" s="767"/>
      <c r="V29" s="767"/>
      <c r="W29" s="767"/>
      <c r="X29" s="767"/>
      <c r="Y29" s="767"/>
      <c r="Z29" s="767"/>
      <c r="AA29" s="767"/>
      <c r="AB29" s="767"/>
      <c r="AC29" s="767"/>
      <c r="AD29" s="767"/>
      <c r="AE29" s="767"/>
      <c r="AF29" s="767"/>
      <c r="AG29" s="767"/>
      <c r="AH29" s="767"/>
      <c r="AI29" s="767"/>
      <c r="AJ29" s="767"/>
      <c r="AK29" s="767"/>
      <c r="AM29" s="329" t="s">
        <v>447</v>
      </c>
    </row>
    <row r="30" spans="1:43" ht="4.2" customHeight="1" x14ac:dyDescent="0.2">
      <c r="A30" s="348"/>
      <c r="B30" s="748" t="s">
        <v>432</v>
      </c>
      <c r="C30" s="748"/>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8"/>
      <c r="AB30" s="748"/>
      <c r="AC30" s="748"/>
      <c r="AD30" s="748"/>
      <c r="AE30" s="748"/>
      <c r="AF30" s="748"/>
      <c r="AG30" s="748"/>
      <c r="AH30" s="748"/>
      <c r="AI30" s="748"/>
      <c r="AJ30" s="748"/>
      <c r="AK30" s="748"/>
    </row>
    <row r="31" spans="1:43" ht="12" customHeight="1" x14ac:dyDescent="0.2">
      <c r="A31" s="348"/>
      <c r="B31" s="348"/>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row>
    <row r="32" spans="1:43" ht="4.2" customHeight="1" x14ac:dyDescent="0.2">
      <c r="A32" s="348"/>
      <c r="B32" s="748" t="s">
        <v>432</v>
      </c>
      <c r="C32" s="748"/>
      <c r="D32" s="748"/>
      <c r="E32" s="748"/>
      <c r="F32" s="748"/>
      <c r="G32" s="748"/>
      <c r="H32" s="748"/>
      <c r="I32" s="748"/>
      <c r="J32" s="748"/>
      <c r="K32" s="748"/>
      <c r="L32" s="748"/>
      <c r="M32" s="748"/>
      <c r="N32" s="748"/>
      <c r="O32" s="748"/>
      <c r="P32" s="748"/>
      <c r="Q32" s="748"/>
      <c r="R32" s="748"/>
      <c r="S32" s="748"/>
      <c r="T32" s="748"/>
      <c r="U32" s="748"/>
      <c r="V32" s="748"/>
      <c r="W32" s="748"/>
      <c r="X32" s="748"/>
      <c r="Y32" s="748"/>
      <c r="Z32" s="748"/>
      <c r="AA32" s="748"/>
      <c r="AB32" s="748"/>
      <c r="AC32" s="748"/>
      <c r="AD32" s="748"/>
      <c r="AE32" s="748"/>
      <c r="AF32" s="748"/>
      <c r="AG32" s="748"/>
      <c r="AH32" s="748"/>
      <c r="AI32" s="748"/>
      <c r="AJ32" s="748"/>
      <c r="AK32" s="748"/>
    </row>
    <row r="33" spans="1:37" ht="12" customHeight="1" x14ac:dyDescent="0.2">
      <c r="A33" s="348"/>
      <c r="B33" s="348"/>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row>
    <row r="34" spans="1:37" ht="15" customHeight="1" x14ac:dyDescent="0.2">
      <c r="A34" s="348"/>
      <c r="B34" s="768" t="s">
        <v>433</v>
      </c>
      <c r="C34" s="661"/>
      <c r="D34" s="661"/>
      <c r="E34" s="661"/>
      <c r="F34" s="661"/>
      <c r="G34" s="661"/>
      <c r="H34" s="661"/>
      <c r="I34" s="661"/>
      <c r="J34" s="661"/>
      <c r="K34" s="661"/>
      <c r="L34" s="661"/>
      <c r="M34" s="661"/>
      <c r="N34" s="661"/>
      <c r="O34" s="661"/>
      <c r="P34" s="661"/>
      <c r="Q34" s="661"/>
      <c r="R34" s="661"/>
      <c r="S34" s="661"/>
      <c r="T34" s="661"/>
      <c r="U34" s="661"/>
      <c r="V34" s="661"/>
      <c r="W34" s="661"/>
      <c r="X34" s="661"/>
      <c r="Y34" s="661"/>
      <c r="Z34" s="661"/>
      <c r="AA34" s="661"/>
      <c r="AB34" s="661"/>
      <c r="AC34" s="661"/>
      <c r="AD34" s="661"/>
      <c r="AE34" s="661"/>
      <c r="AF34" s="661"/>
      <c r="AG34" s="661"/>
      <c r="AH34" s="661"/>
      <c r="AI34" s="661"/>
      <c r="AJ34" s="661"/>
      <c r="AK34" s="661"/>
    </row>
    <row r="35" spans="1:37" ht="8.4" customHeight="1" x14ac:dyDescent="0.2">
      <c r="A35" s="348"/>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1"/>
      <c r="AK35" s="661"/>
    </row>
    <row r="36" spans="1:37" ht="12" customHeight="1" x14ac:dyDescent="0.25">
      <c r="A36" s="348"/>
      <c r="B36" s="763">
        <f>'TRUST VREALYS QUESTIONNAIRE'!H24</f>
        <v>0</v>
      </c>
      <c r="C36" s="760"/>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row>
    <row r="37" spans="1:37" ht="4.2" customHeight="1" x14ac:dyDescent="0.2">
      <c r="A37" s="348"/>
      <c r="B37" s="748" t="s">
        <v>432</v>
      </c>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row>
    <row r="38" spans="1:37" ht="15" customHeight="1" x14ac:dyDescent="0.2">
      <c r="A38" s="348"/>
      <c r="B38" s="348" t="s">
        <v>397</v>
      </c>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row>
    <row r="39" spans="1:37" ht="12" customHeight="1" x14ac:dyDescent="0.2">
      <c r="A39" s="348"/>
      <c r="B39" s="348"/>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8"/>
    </row>
    <row r="40" spans="1:37" ht="15" customHeight="1" x14ac:dyDescent="0.2">
      <c r="A40" s="348"/>
      <c r="B40" s="348" t="s">
        <v>398</v>
      </c>
      <c r="C40" s="334"/>
      <c r="D40" s="334"/>
      <c r="E40" s="334"/>
      <c r="F40" s="334"/>
      <c r="G40" s="334"/>
      <c r="H40" s="334"/>
      <c r="I40" s="334"/>
      <c r="J40" s="334"/>
      <c r="K40" s="334"/>
      <c r="L40" s="334"/>
      <c r="M40" s="334"/>
      <c r="N40" s="334"/>
      <c r="O40" s="334"/>
      <c r="P40" s="334"/>
      <c r="Q40" s="334"/>
      <c r="R40" s="334"/>
      <c r="S40" s="334"/>
      <c r="T40" s="334"/>
      <c r="U40" s="334"/>
      <c r="V40" s="334"/>
      <c r="W40" s="334"/>
      <c r="X40" s="348" t="s">
        <v>253</v>
      </c>
      <c r="Y40" s="348"/>
      <c r="Z40" s="348"/>
      <c r="AA40" s="348"/>
      <c r="AB40" s="348"/>
      <c r="AC40" s="348"/>
      <c r="AD40" s="348"/>
      <c r="AE40" s="348"/>
      <c r="AF40" s="348"/>
      <c r="AG40" s="348"/>
      <c r="AH40" s="348"/>
      <c r="AI40" s="348"/>
      <c r="AJ40" s="348"/>
      <c r="AK40" s="348"/>
    </row>
    <row r="41" spans="1:37" ht="4.2" customHeight="1" x14ac:dyDescent="0.2">
      <c r="A41" s="348"/>
      <c r="B41" s="348"/>
      <c r="C41" s="334"/>
      <c r="D41" s="334"/>
      <c r="E41" s="334"/>
      <c r="F41" s="334"/>
      <c r="G41" s="334"/>
      <c r="H41" s="334"/>
      <c r="I41" s="334"/>
      <c r="J41" s="334"/>
      <c r="K41" s="334"/>
      <c r="L41" s="334"/>
      <c r="M41" s="334"/>
      <c r="N41" s="334"/>
      <c r="O41" s="334"/>
      <c r="P41" s="334"/>
      <c r="Q41" s="334"/>
      <c r="R41" s="334"/>
      <c r="S41" s="334"/>
      <c r="T41" s="334"/>
      <c r="U41" s="334"/>
      <c r="V41" s="334"/>
      <c r="W41" s="334"/>
      <c r="X41" s="348"/>
      <c r="Y41" s="348"/>
      <c r="Z41" s="348"/>
      <c r="AA41" s="348"/>
      <c r="AB41" s="348"/>
      <c r="AC41" s="348"/>
      <c r="AD41" s="348"/>
      <c r="AE41" s="348"/>
      <c r="AF41" s="348"/>
      <c r="AG41" s="348"/>
      <c r="AH41" s="348"/>
      <c r="AI41" s="348"/>
      <c r="AJ41" s="348"/>
      <c r="AK41" s="348"/>
    </row>
    <row r="42" spans="1:37" ht="12" customHeight="1" x14ac:dyDescent="0.25">
      <c r="A42" s="348"/>
      <c r="B42" s="753" t="str">
        <f>UPPER('TRUST VREALYS QUESTIONNAIRE'!H55)</f>
        <v/>
      </c>
      <c r="C42" s="753"/>
      <c r="D42" s="753"/>
      <c r="E42" s="753"/>
      <c r="F42" s="753"/>
      <c r="G42" s="753"/>
      <c r="H42" s="753"/>
      <c r="I42" s="753"/>
      <c r="J42" s="753"/>
      <c r="K42" s="753"/>
      <c r="L42" s="753"/>
      <c r="M42" s="348"/>
      <c r="N42" s="348"/>
      <c r="O42" s="348"/>
      <c r="P42" s="348"/>
      <c r="Q42" s="348"/>
      <c r="R42" s="348"/>
      <c r="S42" s="348"/>
      <c r="T42" s="348"/>
      <c r="U42" s="348"/>
      <c r="V42" s="348"/>
      <c r="W42" s="348"/>
      <c r="X42" s="753" t="str">
        <f>UPPER('TRUST VREALYS QUESTIONNAIRE'!H54)</f>
        <v/>
      </c>
      <c r="Y42" s="753"/>
      <c r="Z42" s="753"/>
      <c r="AA42" s="753"/>
      <c r="AB42" s="753"/>
      <c r="AC42" s="753"/>
      <c r="AD42" s="753"/>
      <c r="AE42" s="753"/>
      <c r="AF42" s="753"/>
      <c r="AG42" s="753"/>
      <c r="AH42" s="753"/>
      <c r="AI42" s="753"/>
      <c r="AJ42" s="753"/>
      <c r="AK42" s="753"/>
    </row>
    <row r="43" spans="1:37" ht="4.2" customHeight="1" x14ac:dyDescent="0.2">
      <c r="A43" s="348"/>
      <c r="B43" s="759" t="s">
        <v>452</v>
      </c>
      <c r="C43" s="759"/>
      <c r="D43" s="759"/>
      <c r="E43" s="759"/>
      <c r="F43" s="759"/>
      <c r="G43" s="759"/>
      <c r="H43" s="759"/>
      <c r="I43" s="759"/>
      <c r="J43" s="759"/>
      <c r="K43" s="759"/>
      <c r="L43" s="759"/>
      <c r="M43" s="348"/>
      <c r="N43" s="348"/>
      <c r="O43" s="348"/>
      <c r="P43" s="348"/>
      <c r="Q43" s="348"/>
      <c r="R43" s="348"/>
      <c r="S43" s="348"/>
      <c r="T43" s="348"/>
      <c r="U43" s="348"/>
      <c r="V43" s="348"/>
      <c r="W43" s="348"/>
      <c r="X43" s="748" t="s">
        <v>453</v>
      </c>
      <c r="Y43" s="748"/>
      <c r="Z43" s="748"/>
      <c r="AA43" s="748"/>
      <c r="AB43" s="748"/>
      <c r="AC43" s="748"/>
      <c r="AD43" s="748"/>
      <c r="AE43" s="748"/>
      <c r="AF43" s="748"/>
      <c r="AG43" s="748"/>
      <c r="AH43" s="748"/>
      <c r="AI43" s="748"/>
      <c r="AJ43" s="748"/>
      <c r="AK43" s="748"/>
    </row>
    <row r="44" spans="1:37" ht="12" customHeight="1" x14ac:dyDescent="0.25">
      <c r="A44" s="348"/>
      <c r="B44" s="753" t="str">
        <f>UPPER('TRUST VREALYS QUESTIONNAIRE'!K55)</f>
        <v/>
      </c>
      <c r="C44" s="753"/>
      <c r="D44" s="753"/>
      <c r="E44" s="753"/>
      <c r="F44" s="753"/>
      <c r="G44" s="753"/>
      <c r="H44" s="753"/>
      <c r="I44" s="753"/>
      <c r="J44" s="753"/>
      <c r="K44" s="753"/>
      <c r="L44" s="753"/>
      <c r="M44" s="348"/>
      <c r="N44" s="348"/>
      <c r="O44" s="348"/>
      <c r="P44" s="348"/>
      <c r="Q44" s="348"/>
      <c r="R44" s="348"/>
      <c r="S44" s="348"/>
      <c r="T44" s="348"/>
      <c r="U44" s="348"/>
      <c r="V44" s="348"/>
      <c r="W44" s="348"/>
      <c r="X44" s="753" t="str">
        <f>UPPER('TRUST VREALYS QUESTIONNAIRE'!K54)</f>
        <v/>
      </c>
      <c r="Y44" s="753"/>
      <c r="Z44" s="753"/>
      <c r="AA44" s="753"/>
      <c r="AB44" s="753"/>
      <c r="AC44" s="753"/>
      <c r="AD44" s="753"/>
      <c r="AE44" s="753"/>
      <c r="AF44" s="753"/>
      <c r="AG44" s="753"/>
      <c r="AH44" s="753"/>
      <c r="AI44" s="753"/>
      <c r="AJ44" s="753"/>
      <c r="AK44" s="753"/>
    </row>
    <row r="45" spans="1:37" ht="4.2" customHeight="1" x14ac:dyDescent="0.2">
      <c r="A45" s="348"/>
      <c r="B45" s="759" t="s">
        <v>452</v>
      </c>
      <c r="C45" s="759"/>
      <c r="D45" s="759"/>
      <c r="E45" s="759"/>
      <c r="F45" s="759"/>
      <c r="G45" s="759"/>
      <c r="H45" s="759"/>
      <c r="I45" s="759"/>
      <c r="J45" s="759"/>
      <c r="K45" s="759"/>
      <c r="L45" s="759"/>
      <c r="M45" s="348"/>
      <c r="N45" s="348"/>
      <c r="O45" s="348"/>
      <c r="P45" s="348"/>
      <c r="Q45" s="348"/>
      <c r="R45" s="348"/>
      <c r="S45" s="348"/>
      <c r="T45" s="348"/>
      <c r="U45" s="348"/>
      <c r="V45" s="348"/>
      <c r="W45" s="348"/>
      <c r="X45" s="748" t="s">
        <v>453</v>
      </c>
      <c r="Y45" s="748"/>
      <c r="Z45" s="748"/>
      <c r="AA45" s="748"/>
      <c r="AB45" s="748"/>
      <c r="AC45" s="748"/>
      <c r="AD45" s="748"/>
      <c r="AE45" s="748"/>
      <c r="AF45" s="748"/>
      <c r="AG45" s="748"/>
      <c r="AH45" s="748"/>
      <c r="AI45" s="748"/>
      <c r="AJ45" s="748"/>
      <c r="AK45" s="748"/>
    </row>
    <row r="46" spans="1:37" ht="12" customHeight="1" x14ac:dyDescent="0.25">
      <c r="A46" s="348"/>
      <c r="B46" s="753" t="str">
        <f>UPPER('TRUST VREALYS QUESTIONNAIRE'!N54)</f>
        <v/>
      </c>
      <c r="C46" s="753"/>
      <c r="D46" s="753"/>
      <c r="E46" s="753"/>
      <c r="F46" s="753"/>
      <c r="G46" s="753"/>
      <c r="H46" s="753"/>
      <c r="I46" s="753"/>
      <c r="J46" s="753"/>
      <c r="K46" s="753"/>
      <c r="L46" s="753"/>
      <c r="M46" s="348"/>
      <c r="N46" s="348"/>
      <c r="O46" s="348"/>
      <c r="P46" s="348"/>
      <c r="Q46" s="348"/>
      <c r="R46" s="348"/>
      <c r="S46" s="348"/>
      <c r="T46" s="348"/>
      <c r="U46" s="348"/>
      <c r="V46" s="348"/>
      <c r="W46" s="348"/>
      <c r="X46" s="753" t="str">
        <f>UPPER('TRUST VREALYS QUESTIONNAIRE'!N54)</f>
        <v/>
      </c>
      <c r="Y46" s="753"/>
      <c r="Z46" s="753"/>
      <c r="AA46" s="753"/>
      <c r="AB46" s="753"/>
      <c r="AC46" s="753"/>
      <c r="AD46" s="753"/>
      <c r="AE46" s="753"/>
      <c r="AF46" s="753"/>
      <c r="AG46" s="753"/>
      <c r="AH46" s="753"/>
      <c r="AI46" s="753"/>
      <c r="AJ46" s="753"/>
      <c r="AK46" s="753"/>
    </row>
    <row r="47" spans="1:37" ht="4.2" customHeight="1" x14ac:dyDescent="0.2">
      <c r="A47" s="348"/>
      <c r="B47" s="759" t="s">
        <v>452</v>
      </c>
      <c r="C47" s="759"/>
      <c r="D47" s="759"/>
      <c r="E47" s="759"/>
      <c r="F47" s="759"/>
      <c r="G47" s="759"/>
      <c r="H47" s="759"/>
      <c r="I47" s="759"/>
      <c r="J47" s="759"/>
      <c r="K47" s="759"/>
      <c r="L47" s="759"/>
      <c r="M47" s="348"/>
      <c r="N47" s="348"/>
      <c r="O47" s="348"/>
      <c r="P47" s="348"/>
      <c r="Q47" s="348"/>
      <c r="R47" s="348"/>
      <c r="S47" s="348"/>
      <c r="T47" s="348"/>
      <c r="U47" s="348"/>
      <c r="V47" s="348"/>
      <c r="W47" s="348"/>
      <c r="X47" s="748" t="s">
        <v>453</v>
      </c>
      <c r="Y47" s="748"/>
      <c r="Z47" s="748"/>
      <c r="AA47" s="748"/>
      <c r="AB47" s="748"/>
      <c r="AC47" s="748"/>
      <c r="AD47" s="748"/>
      <c r="AE47" s="748"/>
      <c r="AF47" s="748"/>
      <c r="AG47" s="748"/>
      <c r="AH47" s="748"/>
      <c r="AI47" s="748"/>
      <c r="AJ47" s="748"/>
      <c r="AK47" s="748"/>
    </row>
    <row r="48" spans="1:37" ht="12" customHeight="1" x14ac:dyDescent="0.25">
      <c r="A48" s="348"/>
      <c r="B48" s="753" t="s">
        <v>631</v>
      </c>
      <c r="C48" s="753"/>
      <c r="D48" s="753"/>
      <c r="E48" s="753"/>
      <c r="F48" s="753"/>
      <c r="G48" s="753"/>
      <c r="H48" s="753"/>
      <c r="I48" s="753"/>
      <c r="J48" s="753"/>
      <c r="K48" s="753"/>
      <c r="L48" s="753"/>
      <c r="M48" s="348"/>
      <c r="N48" s="348"/>
      <c r="O48" s="348"/>
      <c r="P48" s="348"/>
      <c r="Q48" s="348"/>
      <c r="R48" s="348"/>
      <c r="S48" s="348"/>
      <c r="T48" s="348"/>
      <c r="U48" s="348"/>
      <c r="V48" s="348"/>
      <c r="W48" s="348"/>
      <c r="X48" s="753"/>
      <c r="Y48" s="753"/>
      <c r="Z48" s="753"/>
      <c r="AA48" s="753"/>
      <c r="AB48" s="753"/>
      <c r="AC48" s="753"/>
      <c r="AD48" s="753"/>
      <c r="AE48" s="753"/>
      <c r="AF48" s="753"/>
      <c r="AG48" s="753"/>
      <c r="AH48" s="753"/>
      <c r="AI48" s="753"/>
      <c r="AJ48" s="753"/>
      <c r="AK48" s="753"/>
    </row>
    <row r="49" spans="1:37" ht="4.2" customHeight="1" x14ac:dyDescent="0.2">
      <c r="A49" s="348"/>
      <c r="B49" s="759" t="s">
        <v>452</v>
      </c>
      <c r="C49" s="759"/>
      <c r="D49" s="759"/>
      <c r="E49" s="759"/>
      <c r="F49" s="759"/>
      <c r="G49" s="759"/>
      <c r="H49" s="759"/>
      <c r="I49" s="759"/>
      <c r="J49" s="759"/>
      <c r="K49" s="759"/>
      <c r="L49" s="759"/>
      <c r="M49" s="348"/>
      <c r="N49" s="348"/>
      <c r="O49" s="348"/>
      <c r="P49" s="348"/>
      <c r="Q49" s="348"/>
      <c r="R49" s="348"/>
      <c r="S49" s="348"/>
      <c r="T49" s="348"/>
      <c r="U49" s="348"/>
      <c r="V49" s="348"/>
      <c r="W49" s="348"/>
      <c r="X49" s="748" t="s">
        <v>453</v>
      </c>
      <c r="Y49" s="748"/>
      <c r="Z49" s="748"/>
      <c r="AA49" s="748"/>
      <c r="AB49" s="748"/>
      <c r="AC49" s="748"/>
      <c r="AD49" s="748"/>
      <c r="AE49" s="748"/>
      <c r="AF49" s="748"/>
      <c r="AG49" s="748"/>
      <c r="AH49" s="748"/>
      <c r="AI49" s="748"/>
      <c r="AJ49" s="748"/>
      <c r="AK49" s="748"/>
    </row>
    <row r="50" spans="1:37" ht="12" customHeight="1" x14ac:dyDescent="0.25">
      <c r="A50" s="348"/>
      <c r="B50" s="348" t="s">
        <v>401</v>
      </c>
      <c r="C50" s="754">
        <f>'TRUST VREALYS QUESTIONNAIRE'!H53</f>
        <v>0</v>
      </c>
      <c r="D50" s="753"/>
      <c r="E50" s="753"/>
      <c r="F50" s="753"/>
      <c r="G50" s="753"/>
      <c r="H50" s="753"/>
      <c r="I50" s="753"/>
      <c r="J50" s="753"/>
      <c r="K50" s="753"/>
      <c r="L50" s="753"/>
      <c r="M50" s="348"/>
      <c r="N50" s="348"/>
      <c r="O50" s="348"/>
      <c r="P50" s="348"/>
      <c r="Q50" s="348"/>
      <c r="R50" s="348"/>
      <c r="S50" s="348"/>
      <c r="T50" s="348"/>
      <c r="U50" s="348"/>
      <c r="V50" s="348"/>
      <c r="W50" s="348"/>
      <c r="X50" s="348" t="s">
        <v>402</v>
      </c>
      <c r="Y50" s="348"/>
      <c r="Z50" s="753"/>
      <c r="AA50" s="753"/>
      <c r="AB50" s="753"/>
      <c r="AC50" s="753"/>
      <c r="AD50" s="753"/>
      <c r="AE50" s="753"/>
      <c r="AF50" s="753"/>
      <c r="AG50" s="753"/>
      <c r="AH50" s="753"/>
      <c r="AI50" s="753"/>
      <c r="AJ50" s="753"/>
      <c r="AK50" s="753"/>
    </row>
    <row r="51" spans="1:37" ht="4.2" customHeight="1" x14ac:dyDescent="0.2">
      <c r="A51" s="348"/>
      <c r="B51" s="348"/>
      <c r="C51" s="748" t="s">
        <v>454</v>
      </c>
      <c r="D51" s="748"/>
      <c r="E51" s="748"/>
      <c r="F51" s="748"/>
      <c r="G51" s="748"/>
      <c r="H51" s="748"/>
      <c r="I51" s="748"/>
      <c r="J51" s="748"/>
      <c r="K51" s="748"/>
      <c r="L51" s="748"/>
      <c r="M51" s="348"/>
      <c r="N51" s="348"/>
      <c r="O51" s="348"/>
      <c r="P51" s="348"/>
      <c r="Q51" s="348"/>
      <c r="R51" s="348"/>
      <c r="S51" s="348"/>
      <c r="T51" s="348"/>
      <c r="U51" s="348"/>
      <c r="V51" s="348"/>
      <c r="W51" s="348"/>
      <c r="X51" s="348"/>
      <c r="Y51" s="348"/>
      <c r="Z51" s="748" t="s">
        <v>455</v>
      </c>
      <c r="AA51" s="748"/>
      <c r="AB51" s="748"/>
      <c r="AC51" s="748"/>
      <c r="AD51" s="748"/>
      <c r="AE51" s="748"/>
      <c r="AF51" s="748"/>
      <c r="AG51" s="748"/>
      <c r="AH51" s="748"/>
      <c r="AI51" s="748"/>
      <c r="AJ51" s="748"/>
      <c r="AK51" s="748"/>
    </row>
    <row r="52" spans="1:37" ht="12" customHeight="1" x14ac:dyDescent="0.25">
      <c r="A52" s="348"/>
      <c r="B52" s="348" t="s">
        <v>404</v>
      </c>
      <c r="C52" s="348"/>
      <c r="D52" s="749">
        <f>'TRUST VREALYS QUESTIONNAIRE'!K53</f>
        <v>0</v>
      </c>
      <c r="E52" s="750"/>
      <c r="F52" s="750"/>
      <c r="G52" s="750"/>
      <c r="H52" s="750"/>
      <c r="I52" s="750"/>
      <c r="J52" s="750"/>
      <c r="K52" s="750"/>
      <c r="L52" s="750"/>
      <c r="M52" s="750"/>
      <c r="N52" s="750"/>
      <c r="O52" s="750"/>
      <c r="P52" s="750"/>
      <c r="Q52" s="750"/>
      <c r="R52" s="750"/>
      <c r="S52" s="750"/>
      <c r="T52" s="750"/>
      <c r="U52" s="750"/>
      <c r="V52" s="750"/>
      <c r="W52" s="750"/>
      <c r="X52" s="750"/>
      <c r="Y52" s="750"/>
      <c r="Z52" s="750"/>
      <c r="AA52" s="750"/>
      <c r="AB52" s="750"/>
      <c r="AC52" s="750"/>
      <c r="AD52" s="750"/>
      <c r="AE52" s="750"/>
      <c r="AF52" s="750"/>
      <c r="AG52" s="750"/>
      <c r="AH52" s="750"/>
      <c r="AI52" s="750"/>
      <c r="AJ52" s="750"/>
      <c r="AK52" s="750"/>
    </row>
    <row r="53" spans="1:37" ht="4.2" customHeight="1" x14ac:dyDescent="0.2">
      <c r="A53" s="348"/>
      <c r="B53" s="348"/>
      <c r="C53" s="759" t="s">
        <v>456</v>
      </c>
      <c r="D53" s="759"/>
      <c r="E53" s="759"/>
      <c r="F53" s="759"/>
      <c r="G53" s="759"/>
      <c r="H53" s="759"/>
      <c r="I53" s="759"/>
      <c r="J53" s="759"/>
      <c r="K53" s="759"/>
      <c r="L53" s="759"/>
      <c r="M53" s="759"/>
      <c r="N53" s="759"/>
      <c r="O53" s="759"/>
      <c r="P53" s="759"/>
      <c r="Q53" s="759"/>
      <c r="R53" s="759"/>
      <c r="S53" s="759"/>
      <c r="T53" s="759"/>
      <c r="U53" s="759"/>
      <c r="V53" s="759"/>
      <c r="W53" s="759"/>
      <c r="X53" s="759"/>
      <c r="Y53" s="759"/>
      <c r="Z53" s="759"/>
      <c r="AA53" s="759"/>
      <c r="AB53" s="759"/>
      <c r="AC53" s="759"/>
      <c r="AD53" s="759"/>
      <c r="AE53" s="759"/>
      <c r="AF53" s="759"/>
      <c r="AG53" s="759"/>
      <c r="AH53" s="759"/>
      <c r="AI53" s="759"/>
      <c r="AJ53" s="759"/>
      <c r="AK53" s="759"/>
    </row>
    <row r="54" spans="1:37" ht="12" customHeight="1" x14ac:dyDescent="0.2">
      <c r="A54" s="348"/>
      <c r="B54" s="348"/>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348"/>
      <c r="AJ54" s="348"/>
      <c r="AK54" s="348"/>
    </row>
    <row r="55" spans="1:37" ht="15" customHeight="1" x14ac:dyDescent="0.2">
      <c r="A55" s="348"/>
      <c r="B55" s="348"/>
      <c r="C55" s="348"/>
      <c r="D55" s="751" t="s">
        <v>406</v>
      </c>
      <c r="E55" s="751"/>
      <c r="F55" s="751"/>
      <c r="G55" s="751"/>
      <c r="H55" s="751"/>
      <c r="I55" s="751"/>
      <c r="J55" s="751"/>
      <c r="K55" s="751"/>
      <c r="L55" s="751"/>
      <c r="M55" s="751"/>
      <c r="N55" s="751"/>
      <c r="O55" s="751"/>
      <c r="P55" s="751"/>
      <c r="Q55" s="751"/>
      <c r="R55" s="751"/>
      <c r="S55" s="751"/>
      <c r="T55" s="751"/>
      <c r="U55" s="751"/>
      <c r="V55" s="751"/>
      <c r="W55" s="751"/>
      <c r="X55" s="751"/>
      <c r="Y55" s="751"/>
      <c r="Z55" s="751"/>
      <c r="AA55" s="751"/>
      <c r="AB55" s="751"/>
      <c r="AC55" s="751"/>
      <c r="AD55" s="751"/>
      <c r="AE55" s="751"/>
      <c r="AF55" s="751"/>
      <c r="AG55" s="751"/>
      <c r="AH55" s="751"/>
      <c r="AI55" s="751"/>
      <c r="AJ55" s="348"/>
      <c r="AK55" s="348"/>
    </row>
    <row r="56" spans="1:37" ht="12" customHeight="1" x14ac:dyDescent="0.2">
      <c r="A56" s="348"/>
      <c r="B56" s="348" t="s">
        <v>407</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34" t="s">
        <v>194</v>
      </c>
      <c r="AI56" s="348"/>
      <c r="AJ56" s="348"/>
      <c r="AK56" s="369" t="s">
        <v>246</v>
      </c>
    </row>
    <row r="57" spans="1:37" ht="4.2" customHeight="1" x14ac:dyDescent="0.2">
      <c r="A57" s="348"/>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row>
    <row r="58" spans="1:37" ht="12" customHeight="1" x14ac:dyDescent="0.2">
      <c r="A58" s="348"/>
      <c r="B58" s="752" t="s">
        <v>408</v>
      </c>
      <c r="C58" s="661"/>
      <c r="D58" s="661"/>
      <c r="E58" s="661"/>
      <c r="F58" s="661"/>
      <c r="G58" s="661"/>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348"/>
      <c r="AF58" s="348"/>
      <c r="AG58" s="348"/>
      <c r="AH58" s="334" t="s">
        <v>194</v>
      </c>
      <c r="AI58" s="348"/>
      <c r="AJ58" s="348"/>
      <c r="AK58" s="369" t="s">
        <v>246</v>
      </c>
    </row>
    <row r="59" spans="1:37" ht="8.4" customHeight="1" x14ac:dyDescent="0.2">
      <c r="A59" s="348"/>
      <c r="B59" s="661"/>
      <c r="C59" s="661"/>
      <c r="D59" s="661"/>
      <c r="E59" s="661"/>
      <c r="F59" s="661"/>
      <c r="G59" s="661"/>
      <c r="H59" s="661"/>
      <c r="I59" s="661"/>
      <c r="J59" s="661"/>
      <c r="K59" s="661"/>
      <c r="L59" s="661"/>
      <c r="M59" s="661"/>
      <c r="N59" s="661"/>
      <c r="O59" s="661"/>
      <c r="P59" s="661"/>
      <c r="Q59" s="661"/>
      <c r="R59" s="661"/>
      <c r="S59" s="661"/>
      <c r="T59" s="661"/>
      <c r="U59" s="661"/>
      <c r="V59" s="661"/>
      <c r="W59" s="661"/>
      <c r="X59" s="661"/>
      <c r="Y59" s="661"/>
      <c r="Z59" s="661"/>
      <c r="AA59" s="661"/>
      <c r="AB59" s="661"/>
      <c r="AC59" s="661"/>
      <c r="AD59" s="661"/>
      <c r="AE59" s="348"/>
      <c r="AF59" s="348"/>
      <c r="AG59" s="348"/>
      <c r="AH59" s="348"/>
      <c r="AI59" s="348"/>
      <c r="AJ59" s="348"/>
      <c r="AK59" s="348"/>
    </row>
    <row r="60" spans="1:37" ht="12" customHeight="1" x14ac:dyDescent="0.2">
      <c r="A60" s="348"/>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row>
    <row r="61" spans="1:37" ht="15" customHeight="1" x14ac:dyDescent="0.2">
      <c r="A61" s="348"/>
      <c r="B61" s="348"/>
      <c r="C61" s="348"/>
      <c r="D61" s="751" t="s">
        <v>409</v>
      </c>
      <c r="E61" s="751"/>
      <c r="F61" s="751"/>
      <c r="G61" s="751"/>
      <c r="H61" s="751"/>
      <c r="I61" s="751"/>
      <c r="J61" s="751"/>
      <c r="K61" s="751"/>
      <c r="L61" s="751"/>
      <c r="M61" s="751"/>
      <c r="N61" s="751"/>
      <c r="O61" s="751"/>
      <c r="P61" s="751"/>
      <c r="Q61" s="751"/>
      <c r="R61" s="751"/>
      <c r="S61" s="751"/>
      <c r="T61" s="751"/>
      <c r="U61" s="751"/>
      <c r="V61" s="751"/>
      <c r="W61" s="751"/>
      <c r="X61" s="751"/>
      <c r="Y61" s="751"/>
      <c r="Z61" s="751"/>
      <c r="AA61" s="751"/>
      <c r="AB61" s="751"/>
      <c r="AC61" s="751"/>
      <c r="AD61" s="751"/>
      <c r="AE61" s="751"/>
      <c r="AF61" s="751"/>
      <c r="AG61" s="751"/>
      <c r="AH61" s="751"/>
      <c r="AI61" s="751"/>
      <c r="AJ61" s="348"/>
      <c r="AK61" s="348"/>
    </row>
    <row r="62" spans="1:37" ht="6" customHeight="1" x14ac:dyDescent="0.2">
      <c r="A62" s="348"/>
      <c r="B62" s="764" t="s">
        <v>439</v>
      </c>
      <c r="C62" s="765"/>
      <c r="D62" s="765"/>
      <c r="E62" s="765"/>
      <c r="F62" s="765"/>
      <c r="G62" s="765"/>
      <c r="H62" s="765"/>
      <c r="I62" s="765"/>
      <c r="J62" s="765"/>
      <c r="K62" s="765"/>
      <c r="L62" s="765"/>
      <c r="M62" s="765"/>
      <c r="N62" s="765"/>
      <c r="O62" s="765"/>
      <c r="P62" s="765"/>
      <c r="Q62" s="765"/>
      <c r="R62" s="765"/>
      <c r="S62" s="765"/>
      <c r="T62" s="765"/>
      <c r="U62" s="765"/>
      <c r="V62" s="765"/>
      <c r="W62" s="765"/>
      <c r="X62" s="765"/>
      <c r="Y62" s="765"/>
      <c r="Z62" s="765"/>
      <c r="AA62" s="765"/>
      <c r="AB62" s="765"/>
      <c r="AC62" s="765"/>
      <c r="AD62" s="765"/>
      <c r="AE62" s="765"/>
      <c r="AF62" s="765"/>
      <c r="AG62" s="765"/>
      <c r="AH62" s="765"/>
      <c r="AI62" s="765"/>
      <c r="AJ62" s="765"/>
      <c r="AK62" s="765"/>
    </row>
    <row r="63" spans="1:37" ht="15" customHeight="1" x14ac:dyDescent="0.2">
      <c r="A63" s="348"/>
      <c r="B63" s="764"/>
      <c r="C63" s="765"/>
      <c r="D63" s="765"/>
      <c r="E63" s="765"/>
      <c r="F63" s="765"/>
      <c r="G63" s="765"/>
      <c r="H63" s="765"/>
      <c r="I63" s="765"/>
      <c r="J63" s="765"/>
      <c r="K63" s="765"/>
      <c r="L63" s="765"/>
      <c r="M63" s="765"/>
      <c r="N63" s="765"/>
      <c r="O63" s="765"/>
      <c r="P63" s="765"/>
      <c r="Q63" s="765"/>
      <c r="R63" s="765"/>
      <c r="S63" s="765"/>
      <c r="T63" s="765"/>
      <c r="U63" s="765"/>
      <c r="V63" s="765"/>
      <c r="W63" s="765"/>
      <c r="X63" s="765"/>
      <c r="Y63" s="765"/>
      <c r="Z63" s="765"/>
      <c r="AA63" s="765"/>
      <c r="AB63" s="765"/>
      <c r="AC63" s="765"/>
      <c r="AD63" s="765"/>
      <c r="AE63" s="765"/>
      <c r="AF63" s="765"/>
      <c r="AG63" s="765"/>
      <c r="AH63" s="765"/>
      <c r="AI63" s="765"/>
      <c r="AJ63" s="765"/>
      <c r="AK63" s="765"/>
    </row>
    <row r="64" spans="1:37" ht="15" customHeight="1" x14ac:dyDescent="0.2">
      <c r="A64" s="348"/>
      <c r="B64" s="765"/>
      <c r="C64" s="765"/>
      <c r="D64" s="765"/>
      <c r="E64" s="765"/>
      <c r="F64" s="765"/>
      <c r="G64" s="765"/>
      <c r="H64" s="765"/>
      <c r="I64" s="765"/>
      <c r="J64" s="765"/>
      <c r="K64" s="765"/>
      <c r="L64" s="765"/>
      <c r="M64" s="765"/>
      <c r="N64" s="765"/>
      <c r="O64" s="765"/>
      <c r="P64" s="765"/>
      <c r="Q64" s="765"/>
      <c r="R64" s="765"/>
      <c r="S64" s="765"/>
      <c r="T64" s="765"/>
      <c r="U64" s="765"/>
      <c r="V64" s="765"/>
      <c r="W64" s="765"/>
      <c r="X64" s="765"/>
      <c r="Y64" s="765"/>
      <c r="Z64" s="765"/>
      <c r="AA64" s="765"/>
      <c r="AB64" s="765"/>
      <c r="AC64" s="765"/>
      <c r="AD64" s="765"/>
      <c r="AE64" s="765"/>
      <c r="AF64" s="765"/>
      <c r="AG64" s="765"/>
      <c r="AH64" s="765"/>
      <c r="AI64" s="765"/>
      <c r="AJ64" s="765"/>
      <c r="AK64" s="765"/>
    </row>
    <row r="65" spans="1:37" ht="4.2" customHeight="1" x14ac:dyDescent="0.2">
      <c r="A65" s="348"/>
      <c r="B65" s="348"/>
      <c r="C65" s="348"/>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row>
    <row r="66" spans="1:37" ht="12" customHeight="1" x14ac:dyDescent="0.2">
      <c r="A66" s="348"/>
      <c r="B66" s="335" t="s">
        <v>411</v>
      </c>
      <c r="C66" s="348" t="s">
        <v>440</v>
      </c>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34" t="s">
        <v>194</v>
      </c>
      <c r="AI66" s="348"/>
      <c r="AJ66" s="348"/>
      <c r="AK66" s="369" t="s">
        <v>246</v>
      </c>
    </row>
    <row r="67" spans="1:37" ht="4.2" customHeight="1" x14ac:dyDescent="0.2">
      <c r="A67" s="348"/>
      <c r="B67" s="335"/>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34"/>
      <c r="AI67" s="348"/>
      <c r="AJ67" s="348"/>
      <c r="AK67" s="336"/>
    </row>
    <row r="68" spans="1:37" ht="12" customHeight="1" x14ac:dyDescent="0.2">
      <c r="A68" s="348"/>
      <c r="B68" s="335" t="s">
        <v>411</v>
      </c>
      <c r="C68" s="348" t="s">
        <v>441</v>
      </c>
      <c r="D68" s="348"/>
      <c r="E68" s="348"/>
      <c r="F68" s="348"/>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34" t="s">
        <v>194</v>
      </c>
      <c r="AI68" s="348"/>
      <c r="AJ68" s="348"/>
      <c r="AK68" s="369" t="s">
        <v>246</v>
      </c>
    </row>
    <row r="69" spans="1:37" ht="4.2" customHeight="1" x14ac:dyDescent="0.2">
      <c r="A69" s="348"/>
      <c r="B69" s="335"/>
      <c r="C69" s="348"/>
      <c r="D69" s="348"/>
      <c r="E69" s="348"/>
      <c r="F69" s="348"/>
      <c r="G69" s="348"/>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c r="AH69" s="334"/>
      <c r="AI69" s="348"/>
      <c r="AJ69" s="348"/>
      <c r="AK69" s="348"/>
    </row>
    <row r="70" spans="1:37" ht="12" customHeight="1" x14ac:dyDescent="0.2">
      <c r="A70" s="348"/>
      <c r="B70" s="335" t="s">
        <v>411</v>
      </c>
      <c r="C70" s="348" t="s">
        <v>442</v>
      </c>
      <c r="D70" s="348"/>
      <c r="E70" s="348"/>
      <c r="F70" s="348"/>
      <c r="G70" s="348"/>
      <c r="H70" s="348"/>
      <c r="I70" s="348"/>
      <c r="J70" s="348"/>
      <c r="K70" s="348"/>
      <c r="L70" s="348"/>
      <c r="M70" s="348"/>
      <c r="N70" s="348"/>
      <c r="O70" s="348"/>
      <c r="P70" s="348"/>
      <c r="Q70" s="348"/>
      <c r="R70" s="348"/>
      <c r="S70" s="348"/>
      <c r="T70" s="348"/>
      <c r="U70" s="348"/>
      <c r="V70" s="348"/>
      <c r="W70" s="348"/>
      <c r="X70" s="348"/>
      <c r="Y70" s="348"/>
      <c r="Z70" s="348"/>
      <c r="AA70" s="348"/>
      <c r="AB70" s="348"/>
      <c r="AC70" s="348"/>
      <c r="AD70" s="348"/>
      <c r="AE70" s="348"/>
      <c r="AF70" s="348"/>
      <c r="AG70" s="348"/>
      <c r="AH70" s="334" t="s">
        <v>194</v>
      </c>
      <c r="AI70" s="348"/>
      <c r="AJ70" s="348"/>
      <c r="AK70" s="369" t="s">
        <v>246</v>
      </c>
    </row>
    <row r="71" spans="1:37" ht="4.2" customHeight="1" x14ac:dyDescent="0.2">
      <c r="A71" s="348"/>
      <c r="B71" s="335"/>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34"/>
      <c r="AI71" s="348"/>
      <c r="AJ71" s="348"/>
      <c r="AK71" s="348"/>
    </row>
    <row r="72" spans="1:37" ht="12" customHeight="1" x14ac:dyDescent="0.2">
      <c r="A72" s="348"/>
      <c r="B72" s="335" t="s">
        <v>411</v>
      </c>
      <c r="C72" s="348" t="s">
        <v>443</v>
      </c>
      <c r="D72" s="348"/>
      <c r="E72" s="348"/>
      <c r="F72" s="348"/>
      <c r="G72" s="348"/>
      <c r="H72" s="348"/>
      <c r="I72" s="348"/>
      <c r="J72" s="348"/>
      <c r="K72" s="348"/>
      <c r="L72" s="348"/>
      <c r="M72" s="348"/>
      <c r="N72" s="348"/>
      <c r="O72" s="348"/>
      <c r="P72" s="348"/>
      <c r="Q72" s="348"/>
      <c r="R72" s="348"/>
      <c r="S72" s="348"/>
      <c r="T72" s="348"/>
      <c r="U72" s="348"/>
      <c r="V72" s="348"/>
      <c r="W72" s="348"/>
      <c r="X72" s="348"/>
      <c r="Y72" s="348"/>
      <c r="Z72" s="348"/>
      <c r="AA72" s="348"/>
      <c r="AB72" s="348"/>
      <c r="AC72" s="348"/>
      <c r="AD72" s="348"/>
      <c r="AE72" s="348"/>
      <c r="AF72" s="348"/>
      <c r="AG72" s="348"/>
      <c r="AH72" s="334" t="s">
        <v>194</v>
      </c>
      <c r="AI72" s="348"/>
      <c r="AJ72" s="348"/>
      <c r="AK72" s="369" t="s">
        <v>246</v>
      </c>
    </row>
    <row r="73" spans="1:37" ht="4.2" customHeight="1" x14ac:dyDescent="0.2">
      <c r="A73" s="348"/>
      <c r="B73" s="335"/>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34"/>
      <c r="AI73" s="348"/>
      <c r="AJ73" s="348"/>
      <c r="AK73" s="348"/>
    </row>
    <row r="74" spans="1:37" ht="15" customHeight="1" x14ac:dyDescent="0.2">
      <c r="A74" s="348"/>
      <c r="B74" s="348" t="s">
        <v>417</v>
      </c>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c r="AJ74" s="348"/>
      <c r="AK74" s="348"/>
    </row>
    <row r="75" spans="1:37" ht="4.2" customHeight="1" x14ac:dyDescent="0.2">
      <c r="A75" s="348"/>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row>
    <row r="76" spans="1:37" ht="15" customHeight="1" x14ac:dyDescent="0.2">
      <c r="A76" s="348"/>
      <c r="B76" s="748"/>
      <c r="C76" s="748"/>
      <c r="D76" s="748"/>
      <c r="E76" s="748"/>
      <c r="F76" s="748"/>
      <c r="G76" s="748"/>
      <c r="H76" s="748"/>
      <c r="I76" s="748"/>
      <c r="J76" s="748"/>
      <c r="K76" s="748"/>
      <c r="L76" s="748"/>
      <c r="M76" s="748"/>
      <c r="N76" s="748"/>
      <c r="O76" s="748"/>
      <c r="P76" s="748"/>
      <c r="Q76" s="748"/>
      <c r="R76" s="748"/>
      <c r="S76" s="748"/>
      <c r="T76" s="748"/>
      <c r="U76" s="748"/>
      <c r="V76" s="748"/>
      <c r="W76" s="748"/>
      <c r="X76" s="748"/>
      <c r="Y76" s="748"/>
      <c r="Z76" s="748"/>
      <c r="AA76" s="748"/>
      <c r="AB76" s="748"/>
      <c r="AC76" s="748"/>
      <c r="AD76" s="748"/>
      <c r="AE76" s="748"/>
      <c r="AF76" s="748"/>
      <c r="AG76" s="748"/>
      <c r="AH76" s="748"/>
      <c r="AI76" s="748"/>
      <c r="AJ76" s="748"/>
      <c r="AK76" s="748"/>
    </row>
    <row r="77" spans="1:37" ht="4.2" customHeight="1" x14ac:dyDescent="0.2">
      <c r="A77" s="348"/>
      <c r="B77" s="748" t="s">
        <v>432</v>
      </c>
      <c r="C77" s="748"/>
      <c r="D77" s="748"/>
      <c r="E77" s="748"/>
      <c r="F77" s="748"/>
      <c r="G77" s="748"/>
      <c r="H77" s="748"/>
      <c r="I77" s="748"/>
      <c r="J77" s="748"/>
      <c r="K77" s="748"/>
      <c r="L77" s="748"/>
      <c r="M77" s="748"/>
      <c r="N77" s="748"/>
      <c r="O77" s="748"/>
      <c r="P77" s="748"/>
      <c r="Q77" s="748"/>
      <c r="R77" s="748"/>
      <c r="S77" s="748"/>
      <c r="T77" s="748"/>
      <c r="U77" s="748"/>
      <c r="V77" s="748"/>
      <c r="W77" s="748"/>
      <c r="X77" s="748"/>
      <c r="Y77" s="748"/>
      <c r="Z77" s="748"/>
      <c r="AA77" s="748"/>
      <c r="AB77" s="748"/>
      <c r="AC77" s="748"/>
      <c r="AD77" s="748"/>
      <c r="AE77" s="748"/>
      <c r="AF77" s="748"/>
      <c r="AG77" s="748"/>
      <c r="AH77" s="748"/>
      <c r="AI77" s="748"/>
      <c r="AJ77" s="748"/>
      <c r="AK77" s="748"/>
    </row>
    <row r="78" spans="1:37" ht="15" customHeight="1" x14ac:dyDescent="0.2">
      <c r="A78" s="348"/>
      <c r="B78" s="748" t="s">
        <v>432</v>
      </c>
      <c r="C78" s="748"/>
      <c r="D78" s="748"/>
      <c r="E78" s="748"/>
      <c r="F78" s="748"/>
      <c r="G78" s="748"/>
      <c r="H78" s="748"/>
      <c r="I78" s="748"/>
      <c r="J78" s="748"/>
      <c r="K78" s="748"/>
      <c r="L78" s="748"/>
      <c r="M78" s="748"/>
      <c r="N78" s="748"/>
      <c r="O78" s="748"/>
      <c r="P78" s="748"/>
      <c r="Q78" s="748"/>
      <c r="R78" s="748"/>
      <c r="S78" s="748"/>
      <c r="T78" s="748"/>
      <c r="U78" s="748"/>
      <c r="V78" s="748"/>
      <c r="W78" s="748"/>
      <c r="X78" s="748"/>
      <c r="Y78" s="748"/>
      <c r="Z78" s="748"/>
      <c r="AA78" s="748"/>
      <c r="AB78" s="748"/>
      <c r="AC78" s="748"/>
      <c r="AD78" s="748"/>
      <c r="AE78" s="748"/>
      <c r="AF78" s="748"/>
      <c r="AG78" s="748"/>
      <c r="AH78" s="748"/>
      <c r="AI78" s="748"/>
      <c r="AJ78" s="748"/>
      <c r="AK78" s="748"/>
    </row>
    <row r="79" spans="1:37" ht="4.2" customHeight="1" x14ac:dyDescent="0.2">
      <c r="A79" s="348"/>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J79" s="348"/>
      <c r="AK79" s="348"/>
    </row>
    <row r="80" spans="1:37" ht="4.2" customHeight="1" x14ac:dyDescent="0.2">
      <c r="A80" s="348"/>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c r="AJ80" s="348"/>
      <c r="AK80" s="348"/>
    </row>
    <row r="81" spans="1:37" ht="15" customHeight="1" x14ac:dyDescent="0.2">
      <c r="A81" s="348"/>
      <c r="B81" s="348" t="s">
        <v>419</v>
      </c>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t="s">
        <v>420</v>
      </c>
      <c r="AA81" s="348"/>
      <c r="AB81" s="348"/>
      <c r="AC81" s="348"/>
      <c r="AD81" s="348"/>
      <c r="AE81" s="348"/>
      <c r="AF81" s="348"/>
      <c r="AG81" s="348"/>
      <c r="AH81" s="348"/>
      <c r="AI81" s="348"/>
      <c r="AJ81" s="348"/>
      <c r="AK81" s="348"/>
    </row>
    <row r="82" spans="1:37" ht="15" customHeight="1" x14ac:dyDescent="0.2">
      <c r="A82" s="348"/>
      <c r="B82" s="348" t="s">
        <v>421</v>
      </c>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t="s">
        <v>445</v>
      </c>
      <c r="AA82" s="348"/>
      <c r="AB82" s="348"/>
      <c r="AC82" s="348"/>
      <c r="AD82" s="348"/>
      <c r="AE82" s="348"/>
      <c r="AF82" s="348"/>
      <c r="AG82" s="348"/>
      <c r="AH82" s="348"/>
      <c r="AI82" s="348"/>
      <c r="AJ82" s="348"/>
      <c r="AK82" s="348"/>
    </row>
    <row r="83" spans="1:37" ht="15" customHeight="1" x14ac:dyDescent="0.2">
      <c r="A83" s="348"/>
      <c r="B83" s="348" t="s">
        <v>446</v>
      </c>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c r="AJ83" s="348"/>
      <c r="AK83" s="348"/>
    </row>
    <row r="84" spans="1:37" ht="15" customHeight="1" x14ac:dyDescent="0.2">
      <c r="A84" s="348"/>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c r="AJ84" s="348"/>
      <c r="AK84" s="348"/>
    </row>
    <row r="85" spans="1:37" ht="15" customHeight="1" x14ac:dyDescent="0.2">
      <c r="A85" s="348"/>
      <c r="B85" s="337" t="s">
        <v>423</v>
      </c>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c r="AJ85" s="348"/>
      <c r="AK85" s="348"/>
    </row>
    <row r="86" spans="1:37" ht="15" customHeight="1" x14ac:dyDescent="0.2">
      <c r="B86" s="337"/>
    </row>
    <row r="87" spans="1:37" ht="15" customHeight="1" x14ac:dyDescent="0.2"/>
    <row r="88" spans="1:37" ht="15" customHeight="1" x14ac:dyDescent="0.2"/>
    <row r="89" spans="1:37" ht="15" customHeight="1" x14ac:dyDescent="0.2"/>
  </sheetData>
  <mergeCells count="44">
    <mergeCell ref="J20:AK20"/>
    <mergeCell ref="J12:AK12"/>
    <mergeCell ref="I13:AK13"/>
    <mergeCell ref="AM15:AO15"/>
    <mergeCell ref="N17:AK17"/>
    <mergeCell ref="N18:AK18"/>
    <mergeCell ref="B43:L43"/>
    <mergeCell ref="X43:AK43"/>
    <mergeCell ref="I21:AK21"/>
    <mergeCell ref="E23:AK23"/>
    <mergeCell ref="E24:AK24"/>
    <mergeCell ref="B27:AK29"/>
    <mergeCell ref="B30:AK30"/>
    <mergeCell ref="B32:AK32"/>
    <mergeCell ref="B34:AK35"/>
    <mergeCell ref="B36:AK36"/>
    <mergeCell ref="B37:AK37"/>
    <mergeCell ref="B42:L42"/>
    <mergeCell ref="X42:AK42"/>
    <mergeCell ref="B44:L44"/>
    <mergeCell ref="X44:AK44"/>
    <mergeCell ref="B45:L45"/>
    <mergeCell ref="X45:AK45"/>
    <mergeCell ref="B46:L46"/>
    <mergeCell ref="X46:AK46"/>
    <mergeCell ref="C53:AK53"/>
    <mergeCell ref="B47:L47"/>
    <mergeCell ref="X47:AK47"/>
    <mergeCell ref="B48:L48"/>
    <mergeCell ref="X48:AK48"/>
    <mergeCell ref="B49:L49"/>
    <mergeCell ref="X49:AK49"/>
    <mergeCell ref="C50:L50"/>
    <mergeCell ref="Z50:AK50"/>
    <mergeCell ref="C51:L51"/>
    <mergeCell ref="Z51:AK51"/>
    <mergeCell ref="D52:AK52"/>
    <mergeCell ref="B78:AK78"/>
    <mergeCell ref="D55:AI55"/>
    <mergeCell ref="B58:AD59"/>
    <mergeCell ref="D61:AI61"/>
    <mergeCell ref="B62:AK64"/>
    <mergeCell ref="B76:AK76"/>
    <mergeCell ref="B77:AK77"/>
  </mergeCells>
  <conditionalFormatting sqref="AK56">
    <cfRule type="expression" dxfId="40" priority="6">
      <formula>$A$5="YES"</formula>
    </cfRule>
  </conditionalFormatting>
  <conditionalFormatting sqref="AK58">
    <cfRule type="expression" dxfId="39" priority="5">
      <formula>$A$5="YES"</formula>
    </cfRule>
  </conditionalFormatting>
  <conditionalFormatting sqref="AK66">
    <cfRule type="expression" dxfId="38" priority="4">
      <formula>$A$5="YES"</formula>
    </cfRule>
  </conditionalFormatting>
  <conditionalFormatting sqref="AK68">
    <cfRule type="expression" dxfId="37" priority="3">
      <formula>$A$5="YES"</formula>
    </cfRule>
  </conditionalFormatting>
  <conditionalFormatting sqref="AK70">
    <cfRule type="expression" dxfId="36" priority="2">
      <formula>$A$5="YES"</formula>
    </cfRule>
  </conditionalFormatting>
  <conditionalFormatting sqref="AK72">
    <cfRule type="expression" dxfId="35" priority="1">
      <formula>$A$5="YES"</formula>
    </cfRule>
  </conditionalFormatting>
  <printOptions horizontalCentered="1"/>
  <pageMargins left="0.31496062992125984" right="0.31496062992125984" top="0.35433070866141736"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TRUST VREALYS QUESTIONNAIRE</vt:lpstr>
      <vt:lpstr>Resolusies - akte wysig</vt:lpstr>
      <vt:lpstr>Resolusies - trustee wisseling</vt:lpstr>
      <vt:lpstr>NUWE AFR TRUST</vt:lpstr>
      <vt:lpstr>AFR AKTE V WYSIG</vt:lpstr>
      <vt:lpstr>J401</vt:lpstr>
      <vt:lpstr>J405</vt:lpstr>
      <vt:lpstr>J417(1)</vt:lpstr>
      <vt:lpstr>J417(2)</vt:lpstr>
      <vt:lpstr>J417(3)</vt:lpstr>
      <vt:lpstr>J417(4)</vt:lpstr>
      <vt:lpstr>J450</vt:lpstr>
      <vt:lpstr>Letter of Authority J246</vt:lpstr>
      <vt:lpstr>Acknowledgment Letter</vt:lpstr>
      <vt:lpstr>Letter to the Master</vt:lpstr>
      <vt:lpstr>'Acknowledgment Letter'!Print_Area</vt:lpstr>
      <vt:lpstr>'J401'!Print_Area</vt:lpstr>
      <vt:lpstr>'J405'!Print_Area</vt:lpstr>
      <vt:lpstr>'J417(1)'!Print_Area</vt:lpstr>
      <vt:lpstr>'J417(2)'!Print_Area</vt:lpstr>
      <vt:lpstr>'J417(3)'!Print_Area</vt:lpstr>
      <vt:lpstr>'J417(4)'!Print_Area</vt:lpstr>
      <vt:lpstr>'J450'!Print_Area</vt:lpstr>
      <vt:lpstr>'Letter of Authority J246'!Print_Area</vt:lpstr>
      <vt:lpstr>'Letter to the Master'!Print_Area</vt:lpstr>
      <vt:lpstr>'NUWE AFR TRUST'!Print_Area</vt:lpstr>
      <vt:lpstr>'Resolusies - akte wysig'!Print_Area</vt:lpstr>
      <vt:lpstr>'Resolusies - trustee wisseling'!Print_Area</vt:lpstr>
      <vt:lpstr>'TRUST VREALYS QUESTIONNAIRE'!Print_Area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Marieke Scheepers</cp:lastModifiedBy>
  <dcterms:created xsi:type="dcterms:W3CDTF">2019-09-23T10:05:24Z</dcterms:created>
  <dcterms:modified xsi:type="dcterms:W3CDTF">2019-09-23T10:05:43Z</dcterms:modified>
</cp:coreProperties>
</file>